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Y:\صندوق سرمایه گذاری مشترک رشد سامان\افشای پرتفو\1405\"/>
    </mc:Choice>
  </mc:AlternateContent>
  <xr:revisionPtr revIDLastSave="0" documentId="13_ncr:1_{D4576243-0262-4834-B33D-E771BB025761}" xr6:coauthVersionLast="47" xr6:coauthVersionMax="47" xr10:uidLastSave="{00000000-0000-0000-0000-000000000000}"/>
  <bookViews>
    <workbookView xWindow="-120" yWindow="-120" windowWidth="29040" windowHeight="15840" tabRatio="720" xr2:uid="{00000000-000D-0000-FFFF-FFFF00000000}"/>
  </bookViews>
  <sheets>
    <sheet name="سهام" sheetId="2" r:id="rId1"/>
    <sheet name="اوراق مشتقه" sheetId="3" r:id="rId2"/>
    <sheet name="سپرده" sheetId="7" r:id="rId3"/>
    <sheet name="درآمد" sheetId="8" r:id="rId4"/>
    <sheet name="درآمد سرمایه گذاری در سهام" sheetId="9" r:id="rId5"/>
    <sheet name="درآمد سپرده بانکی" sheetId="13" r:id="rId6"/>
    <sheet name="سایر درآمدها" sheetId="14" r:id="rId7"/>
    <sheet name="درآمد سود سهام" sheetId="15" r:id="rId8"/>
    <sheet name="سود سپرده بانکی" sheetId="18" r:id="rId9"/>
    <sheet name="درآمد ناشی از فروش" sheetId="19" r:id="rId10"/>
    <sheet name="درآمد ناشی از تغییر قیمت اوراق" sheetId="21" r:id="rId11"/>
  </sheets>
  <definedNames>
    <definedName name="_xlnm.Print_Area" localSheetId="1">'اوراق مشتقه'!$A$1:$AX$16</definedName>
    <definedName name="_xlnm.Print_Area" localSheetId="3">درآمد!$A$1:$K$11</definedName>
    <definedName name="_xlnm.Print_Area" localSheetId="5">'درآمد سپرده بانکی'!$A$1:$G$9</definedName>
    <definedName name="_xlnm.Print_Area" localSheetId="4">'درآمد سرمایه گذاری در سهام'!$A$1:$X$65</definedName>
    <definedName name="_xlnm.Print_Area" localSheetId="7">'درآمد سود سهام'!$A$1:$S$43</definedName>
    <definedName name="_xlnm.Print_Area" localSheetId="10">'درآمد ناشی از تغییر قیمت اوراق'!$A$1:$Q$47</definedName>
    <definedName name="_xlnm.Print_Area" localSheetId="9">'درآمد ناشی از فروش'!$A$1:$Q$43</definedName>
    <definedName name="_xlnm.Print_Area" localSheetId="6">'سایر درآمدها'!$A$1:$G$9</definedName>
    <definedName name="_xlnm.Print_Area" localSheetId="2">سپرده!$A$1:$M$10</definedName>
    <definedName name="_xlnm.Print_Area" localSheetId="8">'سود سپرده بانکی'!$A$1:$N$10</definedName>
    <definedName name="_xlnm.Print_Area" localSheetId="0">سهام!$A$1:$AC$50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65" i="9" l="1"/>
  <c r="L64" i="9"/>
  <c r="L63" i="9"/>
  <c r="L62" i="9"/>
  <c r="L61" i="9"/>
  <c r="L60" i="9"/>
  <c r="L59" i="9"/>
  <c r="L58" i="9"/>
  <c r="L57" i="9"/>
  <c r="L56" i="9"/>
  <c r="L55" i="9"/>
  <c r="L54" i="9"/>
  <c r="L53" i="9"/>
  <c r="L52" i="9"/>
  <c r="L51" i="9"/>
  <c r="L50" i="9"/>
  <c r="L49" i="9"/>
  <c r="L48" i="9"/>
  <c r="L47" i="9"/>
  <c r="L46" i="9"/>
  <c r="L45" i="9"/>
  <c r="L44" i="9"/>
  <c r="L43" i="9"/>
  <c r="L42" i="9"/>
  <c r="L41" i="9"/>
  <c r="L40" i="9"/>
  <c r="L39" i="9"/>
  <c r="L38" i="9"/>
  <c r="L37" i="9"/>
  <c r="L36" i="9"/>
  <c r="L35" i="9"/>
  <c r="L34" i="9"/>
  <c r="L33" i="9"/>
  <c r="L32" i="9"/>
  <c r="L31" i="9"/>
  <c r="L30" i="9"/>
  <c r="L29" i="9"/>
  <c r="L28" i="9"/>
  <c r="L27" i="9"/>
  <c r="L26" i="9"/>
  <c r="L25" i="9"/>
  <c r="L24" i="9"/>
  <c r="L23" i="9"/>
  <c r="L22" i="9"/>
  <c r="L21" i="9"/>
  <c r="L20" i="9"/>
  <c r="L19" i="9"/>
  <c r="L18" i="9"/>
  <c r="L17" i="9"/>
  <c r="L16" i="9"/>
  <c r="L15" i="9"/>
  <c r="L14" i="9"/>
  <c r="L13" i="9"/>
  <c r="L12" i="9"/>
  <c r="L11" i="9"/>
  <c r="L10" i="9"/>
  <c r="L9" i="9"/>
  <c r="W65" i="9"/>
  <c r="W64" i="9"/>
  <c r="W63" i="9"/>
  <c r="W61" i="9"/>
  <c r="W60" i="9"/>
  <c r="W59" i="9"/>
  <c r="W58" i="9"/>
  <c r="W57" i="9"/>
  <c r="W56" i="9"/>
  <c r="W55" i="9"/>
  <c r="W54" i="9"/>
  <c r="W53" i="9"/>
  <c r="W52" i="9"/>
  <c r="W51" i="9"/>
  <c r="W50" i="9"/>
  <c r="W49" i="9"/>
  <c r="W48" i="9"/>
  <c r="W47" i="9"/>
  <c r="W46" i="9"/>
  <c r="W45" i="9"/>
  <c r="W44" i="9"/>
  <c r="W43" i="9"/>
  <c r="W42" i="9"/>
  <c r="W41" i="9"/>
  <c r="W40" i="9"/>
  <c r="W39" i="9"/>
  <c r="W38" i="9"/>
  <c r="W37" i="9"/>
  <c r="W36" i="9"/>
  <c r="W35" i="9"/>
  <c r="W34" i="9"/>
  <c r="W33" i="9"/>
  <c r="W32" i="9"/>
  <c r="W31" i="9"/>
  <c r="W30" i="9"/>
  <c r="W29" i="9"/>
  <c r="W28" i="9"/>
  <c r="W27" i="9"/>
  <c r="W26" i="9"/>
  <c r="W25" i="9"/>
  <c r="W24" i="9"/>
  <c r="W23" i="9"/>
  <c r="W22" i="9"/>
  <c r="W21" i="9"/>
  <c r="W20" i="9"/>
  <c r="W19" i="9"/>
  <c r="W18" i="9"/>
  <c r="W17" i="9"/>
  <c r="W16" i="9"/>
  <c r="W15" i="9"/>
  <c r="W14" i="9"/>
  <c r="W13" i="9"/>
  <c r="W12" i="9"/>
  <c r="W11" i="9"/>
  <c r="W10" i="9"/>
  <c r="W9" i="9"/>
  <c r="W62" i="9"/>
  <c r="J11" i="8"/>
  <c r="J10" i="8"/>
  <c r="J9" i="8"/>
  <c r="J8" i="8"/>
  <c r="E43" i="19"/>
  <c r="I9" i="19"/>
  <c r="I10" i="19"/>
  <c r="I11" i="19"/>
  <c r="I12" i="19"/>
  <c r="I13" i="19"/>
  <c r="I14" i="19"/>
  <c r="I8" i="19"/>
  <c r="I47" i="21"/>
  <c r="G47" i="21"/>
  <c r="E47" i="21"/>
  <c r="O47" i="21"/>
  <c r="J50" i="2"/>
  <c r="H50" i="2"/>
  <c r="F11" i="8"/>
  <c r="D9" i="14"/>
  <c r="F10" i="8" s="1"/>
  <c r="F9" i="14"/>
  <c r="D9" i="13"/>
  <c r="F9" i="13"/>
  <c r="Z50" i="2"/>
  <c r="N65" i="9"/>
  <c r="Q65" i="9" s="1"/>
  <c r="J65" i="9"/>
  <c r="F8" i="8" s="1"/>
  <c r="F65" i="9"/>
  <c r="D65" i="9"/>
  <c r="X50" i="2"/>
  <c r="R50" i="2"/>
  <c r="N50" i="2"/>
  <c r="F9" i="8"/>
  <c r="Q43" i="19"/>
  <c r="O43" i="19"/>
  <c r="M43" i="19"/>
  <c r="I43" i="15"/>
  <c r="K43" i="15"/>
  <c r="M43" i="15"/>
  <c r="O43" i="15"/>
  <c r="Q43" i="15"/>
  <c r="L9" i="7"/>
  <c r="O42" i="15"/>
  <c r="H16" i="9"/>
  <c r="H12" i="9"/>
  <c r="H65" i="9"/>
  <c r="M8" i="18"/>
  <c r="M10" i="18" s="1"/>
  <c r="C10" i="18"/>
  <c r="I8" i="18"/>
  <c r="I10" i="18" s="1"/>
  <c r="G8" i="18"/>
  <c r="G10" i="18" s="1"/>
  <c r="C8" i="18"/>
  <c r="I15" i="19" l="1"/>
  <c r="I43" i="19" s="1"/>
  <c r="S42" i="15"/>
  <c r="S43" i="15" s="1"/>
  <c r="G43" i="19"/>
  <c r="M46" i="21"/>
  <c r="F7" i="13"/>
  <c r="D7" i="13"/>
  <c r="J8" i="7"/>
  <c r="L8" i="7" s="1"/>
  <c r="L10" i="7" s="1"/>
  <c r="H8" i="7"/>
  <c r="H10" i="7" s="1"/>
  <c r="F8" i="7"/>
  <c r="F10" i="7" s="1"/>
  <c r="D8" i="7"/>
  <c r="D10" i="7" s="1"/>
  <c r="AB10" i="2"/>
  <c r="AB11" i="2"/>
  <c r="AB12" i="2"/>
  <c r="AB13" i="2"/>
  <c r="AB14" i="2"/>
  <c r="AB15" i="2"/>
  <c r="AB16" i="2"/>
  <c r="AB17" i="2"/>
  <c r="AB18" i="2"/>
  <c r="AB19" i="2"/>
  <c r="AB20" i="2"/>
  <c r="AB21" i="2"/>
  <c r="AB22" i="2"/>
  <c r="AB23" i="2"/>
  <c r="AB24" i="2"/>
  <c r="AB25" i="2"/>
  <c r="AB26" i="2"/>
  <c r="AB27" i="2"/>
  <c r="AB28" i="2"/>
  <c r="AB29" i="2"/>
  <c r="AB30" i="2"/>
  <c r="AB31" i="2"/>
  <c r="AB32" i="2"/>
  <c r="AB33" i="2"/>
  <c r="AB34" i="2"/>
  <c r="AB35" i="2"/>
  <c r="AB36" i="2"/>
  <c r="AB37" i="2"/>
  <c r="AB38" i="2"/>
  <c r="AB39" i="2"/>
  <c r="AB40" i="2"/>
  <c r="AB41" i="2"/>
  <c r="AB42" i="2"/>
  <c r="AB43" i="2"/>
  <c r="AB44" i="2"/>
  <c r="AB45" i="2"/>
  <c r="AB46" i="2"/>
  <c r="AB47" i="2"/>
  <c r="AB48" i="2"/>
  <c r="AB9" i="2"/>
  <c r="J46" i="2"/>
  <c r="Z49" i="2"/>
  <c r="Q46" i="21" l="1"/>
  <c r="Q47" i="21" s="1"/>
  <c r="M47" i="21"/>
  <c r="J10" i="7"/>
  <c r="AB49" i="2"/>
  <c r="AB50" i="2"/>
  <c r="H8" i="8"/>
  <c r="H10" i="8"/>
  <c r="H9" i="8"/>
  <c r="H11" i="8" l="1"/>
</calcChain>
</file>

<file path=xl/sharedStrings.xml><?xml version="1.0" encoding="utf-8"?>
<sst xmlns="http://schemas.openxmlformats.org/spreadsheetml/2006/main" count="454" uniqueCount="164">
  <si>
    <t>صندوق سرمایه‌گذاری مشترک رشد سامان</t>
  </si>
  <si>
    <t>صورت وضعیت پرتفوی</t>
  </si>
  <si>
    <t>برای ماه منتهی به 1405/07/30</t>
  </si>
  <si>
    <t>-1</t>
  </si>
  <si>
    <t>سرمایه گذاری ها</t>
  </si>
  <si>
    <t>-1-1</t>
  </si>
  <si>
    <t>سرمایه گذاری در سهام و حق تقدم سهام</t>
  </si>
  <si>
    <t>1405/06/31</t>
  </si>
  <si>
    <t>تغییرات طی دوره</t>
  </si>
  <si>
    <t>1405/07/30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</si>
  <si>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</si>
  <si>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</si>
  <si>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</si>
  <si>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</si>
  <si>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</si>
  <si>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</si>
  <si>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</si>
  <si>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</si>
  <si>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</si>
  <si>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احیا استیل فولاد بافت</t>
  </si>
  <si>
    <t>بانک‌اقتصادنوین‌</t>
  </si>
  <si>
    <t>پالایش نفت اصفهان</t>
  </si>
  <si>
    <t>پالایش نفت بندرعباس</t>
  </si>
  <si>
    <t>پتروشیمی پردیس</t>
  </si>
  <si>
    <t>پتروشیمی نوری</t>
  </si>
  <si>
    <t>پست بانک ایران</t>
  </si>
  <si>
    <t>تایدواترخاورمیانه</t>
  </si>
  <si>
    <t>تولید انرژی برق شمس پاسارگاد</t>
  </si>
  <si>
    <t>داروسازی‌ اکسیر</t>
  </si>
  <si>
    <t>داروسازی‌ فارابی‌</t>
  </si>
  <si>
    <t>ذغال‌سنگ‌ نگین‌ ط‌بس‌</t>
  </si>
  <si>
    <t>رهیاب پیام گستران</t>
  </si>
  <si>
    <t>زرین ذرت شاهرود</t>
  </si>
  <si>
    <t>س. صنایع‌شیمیایی‌ایران</t>
  </si>
  <si>
    <t>سرمایه گذاری تامین اجتماعی</t>
  </si>
  <si>
    <t>سرمایه‌گذاری‌صندوق‌بازنشستگی‌</t>
  </si>
  <si>
    <t>سرمایه‌گذاری‌غدیر(هلدینگ‌</t>
  </si>
  <si>
    <t>سنگ آهن گهرزمین</t>
  </si>
  <si>
    <t>سیمان‌ صوفیان‌</t>
  </si>
  <si>
    <t>سیمان‌ارومیه‌</t>
  </si>
  <si>
    <t>شرکت صنایع غذایی مینو شرق</t>
  </si>
  <si>
    <t>صنایع دامپروری و لبنی رضوی</t>
  </si>
  <si>
    <t>صنعتی معدنی سیمان تجارت مهریز</t>
  </si>
  <si>
    <t>غلتک سازان سپاهان</t>
  </si>
  <si>
    <t>فجر انرژی خلیج فارس</t>
  </si>
  <si>
    <t>فولاد مبارکه اصفهان</t>
  </si>
  <si>
    <t>قند لرستان‌</t>
  </si>
  <si>
    <t>گروه‌بهمن‌</t>
  </si>
  <si>
    <t>مجتمع پترو صنعت گامرون</t>
  </si>
  <si>
    <t>معدنی‌ املاح‌  ایران‌</t>
  </si>
  <si>
    <t>ملی‌ صنایع‌ مس‌ ایران‌</t>
  </si>
  <si>
    <t>نفت‌ بهران‌</t>
  </si>
  <si>
    <t>نیروکلر</t>
  </si>
  <si>
    <t>کاشی‌ الوند</t>
  </si>
  <si>
    <t>کشت و دامداری فکا</t>
  </si>
  <si>
    <t>کشت و صنعت هلال</t>
  </si>
  <si>
    <t>کولان سل</t>
  </si>
  <si>
    <t>تولید نیروی برق سبز منجیل</t>
  </si>
  <si>
    <t>صنعت تجارت پردیس آذربایجان</t>
  </si>
  <si>
    <t>سرمایه گذاری دنیای سرمایه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</si>
  <si>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</si>
  <si>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</si>
  <si>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</si>
  <si>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</si>
  <si>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</si>
  <si>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</si>
  <si>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</si>
  <si>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اختیارف.ت.شگامرن-27574-050906</t>
  </si>
  <si>
    <t>1405/09/06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</si>
  <si>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</si>
  <si>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</si>
  <si>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</si>
  <si>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</si>
  <si>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</si>
  <si>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</si>
  <si>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</si>
  <si>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</si>
  <si>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</si>
  <si>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</si>
  <si>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</si>
  <si>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</si>
  <si>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</si>
  <si>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</si>
  <si>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</si>
  <si>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سپرده بانکی و گواهی سپرده</t>
  </si>
  <si>
    <t>سایر درآمدها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</si>
  <si>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</si>
  <si>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</si>
  <si>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</si>
  <si>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</si>
  <si>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</si>
  <si>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</si>
  <si>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</si>
  <si>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</si>
  <si>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سرمایه‌گذاری‌ سپه‌</t>
  </si>
  <si>
    <t>کربن‌ ایران‌</t>
  </si>
  <si>
    <t>سرمایه گذاری گروه توسعه ملی</t>
  </si>
  <si>
    <t>شیشه‌ همدان‌</t>
  </si>
  <si>
    <t>ح . سنگ آهن گهرزمین</t>
  </si>
  <si>
    <t>کشت وصنعت و دامپروری پگاه فارس</t>
  </si>
  <si>
    <t>ح . کاشی‌ الوند</t>
  </si>
  <si>
    <t>سرمایه گذاری صدرتامین</t>
  </si>
  <si>
    <t>ح . سرمایه‌گذاری‌ سپه‌</t>
  </si>
  <si>
    <t>کیمیا کالای رازی</t>
  </si>
  <si>
    <t>مجتمع کاشی و سنگ پرسپولیس یزد</t>
  </si>
  <si>
    <t>تولیدات پتروشیمی قائد بصیر</t>
  </si>
  <si>
    <t>نیان باتری خاوران</t>
  </si>
  <si>
    <t>کارخانجات تولیدی نیروترانسفو</t>
  </si>
  <si>
    <t>مدیریت نیروگاهی ایرانیان مپنا</t>
  </si>
  <si>
    <t>-4-2</t>
  </si>
  <si>
    <t>درآمد حاصل از سرمایه­گذاری در سپرده بانکی و گواهی سپرده</t>
  </si>
  <si>
    <t>نام سپرده بانکی</t>
  </si>
  <si>
    <t>-5-2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</si>
  <si>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</si>
  <si>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</si>
  <si>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</si>
  <si>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</si>
  <si>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</si>
  <si>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</si>
  <si>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</si>
  <si>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</si>
  <si>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1405/05/05</t>
  </si>
  <si>
    <t>1405/04/29</t>
  </si>
  <si>
    <t>1404/12/03</t>
  </si>
  <si>
    <t>1405/04/30</t>
  </si>
  <si>
    <t>1404/12/10</t>
  </si>
  <si>
    <t>1405/04/31</t>
  </si>
  <si>
    <t>1405/04/07</t>
  </si>
  <si>
    <t>1405/03/20</t>
  </si>
  <si>
    <t>1404/11/21</t>
  </si>
  <si>
    <t>1404/08/24</t>
  </si>
  <si>
    <t>1405/05/11</t>
  </si>
  <si>
    <t>1405/03/19</t>
  </si>
  <si>
    <t>1405/02/30</t>
  </si>
  <si>
    <t>1405/03/24</t>
  </si>
  <si>
    <t>1405/05/18</t>
  </si>
  <si>
    <t>1404/09/22</t>
  </si>
  <si>
    <t>1405/03/03</t>
  </si>
  <si>
    <t>1405/05/25</t>
  </si>
  <si>
    <t>1405/02/14</t>
  </si>
  <si>
    <t>1405/04/24</t>
  </si>
  <si>
    <t>1405/04/21</t>
  </si>
  <si>
    <t>1405/01/30</t>
  </si>
  <si>
    <t>1405/04/10</t>
  </si>
  <si>
    <t>1405/06/30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</si>
  <si>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</si>
  <si>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</si>
  <si>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</si>
  <si>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</si>
  <si>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</si>
  <si>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</si>
  <si>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</si>
  <si>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</si>
  <si>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</si>
  <si>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</si>
  <si>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</si>
  <si>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</si>
  <si>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</si>
  <si>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</si>
  <si>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</si>
  <si>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 xml:space="preserve">بانک سامان </t>
  </si>
  <si>
    <t xml:space="preserve">بانک تجارت  </t>
  </si>
  <si>
    <t xml:space="preserve">بانک تجارت </t>
  </si>
  <si>
    <t xml:space="preserve"> بانک سامان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</si>
</sst>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b/>
      <sz val="10"/>
      <color rgb="FF333333"/>
      <name val="IRANSans"/>
    </font>
    <font>
      <sz val="10"/>
      <color rgb="FFFF0000"/>
      <name val="Arial"/>
      <family val="2"/>
    </font>
    <font>
      <b/>
      <sz val="10"/>
      <color theme="3" tint="0.39997558519241921"/>
      <name val="Arial"/>
      <family val="2"/>
    </font>
    <font>
      <b/>
      <sz val="10"/>
      <color theme="1"/>
      <name val="IRANSans"/>
    </font>
    <font>
      <sz val="12"/>
      <name val="B Nazanin"/>
      <charset val="178"/>
    </font>
    <font>
      <sz val="10"/>
      <name val="Arial"/>
      <family val="2"/>
    </font>
    <font>
      <b/>
      <sz val="10"/>
      <color rgb="FFFFFFFF"/>
      <name val="IRANSans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3" fontId="0" fillId="0" borderId="0" xfId="0" applyNumberFormat="1" applyAlignment="1">
      <alignment horizontal="left"/>
    </xf>
    <xf numFmtId="3" fontId="6" fillId="0" borderId="0" xfId="0" applyNumberFormat="1" applyFont="1" applyAlignment="1">
      <alignment horizontal="left"/>
    </xf>
    <xf numFmtId="3" fontId="7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3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3" fontId="8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3" fontId="5" fillId="0" borderId="0" xfId="0" applyNumberFormat="1" applyFont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3" fontId="4" fillId="0" borderId="0" xfId="0" applyNumberFormat="1" applyFont="1" applyBorder="1" applyAlignment="1">
      <alignment horizontal="right" vertical="top"/>
    </xf>
    <xf numFmtId="4" fontId="4" fillId="0" borderId="0" xfId="0" applyNumberFormat="1" applyFont="1" applyBorder="1" applyAlignment="1">
      <alignment horizontal="right" vertical="top"/>
    </xf>
    <xf numFmtId="3" fontId="0" fillId="0" borderId="0" xfId="0" applyNumberFormat="1" applyBorder="1" applyAlignment="1">
      <alignment horizontal="left"/>
    </xf>
    <xf numFmtId="3" fontId="9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3" fontId="10" fillId="0" borderId="0" xfId="0" applyNumberFormat="1" applyFont="1" applyAlignment="1">
      <alignment horizontal="right" vertical="top"/>
    </xf>
    <xf numFmtId="3" fontId="11" fillId="0" borderId="0" xfId="0" applyNumberFormat="1" applyFont="1" applyAlignment="1">
      <alignment horizontal="left"/>
    </xf>
    <xf numFmtId="3" fontId="12" fillId="0" borderId="0" xfId="0" applyNumberFormat="1" applyFont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top"/>
    </xf>
    <xf numFmtId="0" fontId="3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3" fontId="10" fillId="0" borderId="2" xfId="0" applyNumberFormat="1" applyFont="1" applyBorder="1" applyAlignment="1">
      <alignment horizontal="right" vertical="top"/>
    </xf>
    <xf numFmtId="0" fontId="10" fillId="0" borderId="2" xfId="0" applyFont="1" applyBorder="1" applyAlignment="1">
      <alignment horizontal="right" vertical="top"/>
    </xf>
    <xf numFmtId="4" fontId="10" fillId="0" borderId="2" xfId="0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4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" fontId="10" fillId="0" borderId="2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3" fontId="10" fillId="0" borderId="2" xfId="0" applyNumberFormat="1" applyFont="1" applyBorder="1" applyAlignment="1">
      <alignment horizontal="center" vertical="center"/>
    </xf>
    <xf numFmtId="3" fontId="10" fillId="0" borderId="2" xfId="0" applyNumberFormat="1" applyFont="1" applyBorder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3" fontId="10" fillId="0" borderId="4" xfId="0" applyNumberFormat="1" applyFont="1" applyBorder="1" applyAlignment="1">
      <alignment horizontal="center" vertical="center"/>
    </xf>
    <xf numFmtId="4" fontId="10" fillId="0" borderId="4" xfId="0" applyNumberFormat="1" applyFont="1" applyBorder="1" applyAlignment="1">
      <alignment horizontal="center" vertical="center"/>
    </xf>
    <xf numFmtId="3" fontId="10" fillId="0" borderId="4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3" fontId="10" fillId="0" borderId="5" xfId="0" applyNumberFormat="1" applyFon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3" fontId="4" fillId="0" borderId="0" xfId="0" applyNumberFormat="1" applyFont="1" applyBorder="1" applyAlignment="1">
      <alignment vertical="center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62"/>
  <sheetViews>
    <sheetView rightToLeft="1" tabSelected="1" view="pageBreakPreview" topLeftCell="A31" zoomScaleNormal="100" zoomScaleSheetLayoutView="100" workbookViewId="0">
      <selection activeCell="L17" sqref="L17"/>
    </sheetView>
  </sheetViews>
  <sheetFormatPr defaultRowHeight="12.75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7.85546875" bestFit="1" customWidth="1"/>
    <col min="9" max="9" width="1.28515625" customWidth="1"/>
    <col min="10" max="10" width="19" bestFit="1" customWidth="1"/>
    <col min="11" max="11" width="1.28515625" customWidth="1"/>
    <col min="12" max="12" width="14.28515625" customWidth="1"/>
    <col min="13" max="13" width="1.28515625" customWidth="1"/>
    <col min="14" max="14" width="16" bestFit="1" customWidth="1"/>
    <col min="15" max="15" width="1.28515625" customWidth="1"/>
    <col min="16" max="16" width="14.28515625" customWidth="1"/>
    <col min="17" max="17" width="1.28515625" customWidth="1"/>
    <col min="18" max="18" width="16" bestFit="1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7.7109375" bestFit="1" customWidth="1"/>
    <col min="25" max="25" width="1.28515625" customWidth="1"/>
    <col min="26" max="26" width="18.5703125" bestFit="1" customWidth="1"/>
    <col min="27" max="27" width="1.28515625" customWidth="1"/>
    <col min="28" max="28" width="19.42578125" customWidth="1"/>
    <col min="29" max="29" width="2.140625" customWidth="1"/>
    <col min="30" max="30" width="20.28515625" customWidth="1"/>
    <col min="31" max="31" width="16.42578125" bestFit="1" customWidth="1"/>
  </cols>
  <sheetData>
    <row r="1" spans="1:31" ht="25.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</row>
    <row r="2" spans="1:31" ht="25.5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</row>
    <row r="3" spans="1:31" ht="25.5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31" ht="24">
      <c r="A4" s="1" t="s">
        <v>3</v>
      </c>
      <c r="B4" s="36" t="s">
        <v>4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</row>
    <row r="5" spans="1:31" ht="24">
      <c r="A5" s="36" t="s">
        <v>5</v>
      </c>
      <c r="B5" s="36"/>
      <c r="C5" s="36" t="s">
        <v>6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</row>
    <row r="6" spans="1:31" ht="21">
      <c r="F6" s="37" t="s">
        <v>7</v>
      </c>
      <c r="G6" s="37"/>
      <c r="H6" s="37"/>
      <c r="I6" s="37"/>
      <c r="J6" s="37"/>
      <c r="L6" s="37" t="s">
        <v>8</v>
      </c>
      <c r="M6" s="37"/>
      <c r="N6" s="37"/>
      <c r="O6" s="37"/>
      <c r="P6" s="37"/>
      <c r="Q6" s="37"/>
      <c r="R6" s="37"/>
      <c r="T6" s="37" t="s">
        <v>9</v>
      </c>
      <c r="U6" s="37"/>
      <c r="V6" s="37"/>
      <c r="W6" s="37"/>
      <c r="X6" s="37"/>
      <c r="Y6" s="37"/>
      <c r="Z6" s="37"/>
      <c r="AA6" s="37"/>
      <c r="AB6" s="37"/>
    </row>
    <row r="7" spans="1:31" ht="21">
      <c r="F7" s="3"/>
      <c r="G7" s="3"/>
      <c r="H7" s="3"/>
      <c r="I7" s="3"/>
      <c r="J7" s="3"/>
      <c r="L7" s="38" t="s">
        <v>10</v>
      </c>
      <c r="M7" s="38"/>
      <c r="N7" s="38"/>
      <c r="O7" s="3"/>
      <c r="P7" s="38" t="s">
        <v>11</v>
      </c>
      <c r="Q7" s="38"/>
      <c r="R7" s="38"/>
      <c r="T7" s="3"/>
      <c r="U7" s="3"/>
      <c r="V7" s="3"/>
      <c r="W7" s="3"/>
      <c r="X7" s="3"/>
      <c r="Y7" s="3"/>
      <c r="Z7" s="3"/>
      <c r="AA7" s="3"/>
      <c r="AB7" s="3"/>
    </row>
    <row r="8" spans="1:31" ht="21">
      <c r="A8" s="37" t="s">
        <v>12</v>
      </c>
      <c r="B8" s="37"/>
      <c r="C8" s="37"/>
      <c r="E8" s="37" t="s">
        <v>13</v>
      </c>
      <c r="F8" s="37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31" ht="18.75">
      <c r="A9" s="39" t="s">
        <v>19</v>
      </c>
      <c r="B9" s="39"/>
      <c r="C9" s="39"/>
      <c r="E9" s="50">
        <v>10666000</v>
      </c>
      <c r="F9" s="50"/>
      <c r="G9" s="51"/>
      <c r="H9" s="52">
        <v>37215819143</v>
      </c>
      <c r="I9" s="51"/>
      <c r="J9" s="52">
        <v>49742693554</v>
      </c>
      <c r="K9" s="51"/>
      <c r="L9" s="52">
        <v>0</v>
      </c>
      <c r="M9" s="51"/>
      <c r="N9" s="52">
        <v>0</v>
      </c>
      <c r="O9" s="51"/>
      <c r="P9" s="52">
        <v>0</v>
      </c>
      <c r="Q9" s="51"/>
      <c r="R9" s="52">
        <v>0</v>
      </c>
      <c r="S9" s="51"/>
      <c r="T9" s="52">
        <v>10666000</v>
      </c>
      <c r="U9" s="51"/>
      <c r="V9" s="52">
        <v>5240</v>
      </c>
      <c r="W9" s="51"/>
      <c r="X9" s="52">
        <v>37215819143</v>
      </c>
      <c r="Y9" s="51"/>
      <c r="Z9" s="52">
        <v>55457811536.800003</v>
      </c>
      <c r="AA9" s="51"/>
      <c r="AB9" s="53">
        <f>Z9/AE$9*100</f>
        <v>0.64536888103440737</v>
      </c>
      <c r="AD9" s="12"/>
      <c r="AE9" s="13">
        <v>8593195793375</v>
      </c>
    </row>
    <row r="10" spans="1:31" ht="18.75">
      <c r="A10" s="41" t="s">
        <v>20</v>
      </c>
      <c r="B10" s="41"/>
      <c r="C10" s="41"/>
      <c r="E10" s="54">
        <v>77922000</v>
      </c>
      <c r="F10" s="54"/>
      <c r="G10" s="51"/>
      <c r="H10" s="55">
        <v>238075972106</v>
      </c>
      <c r="I10" s="51"/>
      <c r="J10" s="55">
        <v>285309556248.59998</v>
      </c>
      <c r="K10" s="51"/>
      <c r="L10" s="55">
        <v>0</v>
      </c>
      <c r="M10" s="51"/>
      <c r="N10" s="55">
        <v>0</v>
      </c>
      <c r="O10" s="51"/>
      <c r="P10" s="55">
        <v>0</v>
      </c>
      <c r="Q10" s="51"/>
      <c r="R10" s="55">
        <v>0</v>
      </c>
      <c r="S10" s="51"/>
      <c r="T10" s="55">
        <v>77922000</v>
      </c>
      <c r="U10" s="51"/>
      <c r="V10" s="55">
        <v>3810</v>
      </c>
      <c r="W10" s="51"/>
      <c r="X10" s="55">
        <v>238075972106</v>
      </c>
      <c r="Y10" s="51"/>
      <c r="Z10" s="55">
        <v>294587915801.40002</v>
      </c>
      <c r="AA10" s="51"/>
      <c r="AB10" s="56">
        <f t="shared" ref="AB10:AB49" si="0">Z10/AE$9*100</f>
        <v>3.4281531910225436</v>
      </c>
      <c r="AD10" s="12"/>
    </row>
    <row r="11" spans="1:31" ht="18.75">
      <c r="A11" s="41" t="s">
        <v>21</v>
      </c>
      <c r="B11" s="41"/>
      <c r="C11" s="41"/>
      <c r="E11" s="54">
        <v>46588350</v>
      </c>
      <c r="F11" s="54"/>
      <c r="G11" s="51"/>
      <c r="H11" s="55">
        <v>141358031562</v>
      </c>
      <c r="I11" s="51"/>
      <c r="J11" s="55">
        <v>573229953475.80005</v>
      </c>
      <c r="K11" s="51"/>
      <c r="L11" s="55">
        <v>0</v>
      </c>
      <c r="M11" s="51"/>
      <c r="N11" s="55">
        <v>0</v>
      </c>
      <c r="O11" s="51"/>
      <c r="P11" s="55">
        <v>0</v>
      </c>
      <c r="Q11" s="51"/>
      <c r="R11" s="55">
        <v>0</v>
      </c>
      <c r="S11" s="51"/>
      <c r="T11" s="55">
        <v>46588350</v>
      </c>
      <c r="U11" s="51"/>
      <c r="V11" s="55">
        <v>13710</v>
      </c>
      <c r="W11" s="51"/>
      <c r="X11" s="55">
        <v>141358031562</v>
      </c>
      <c r="Y11" s="51"/>
      <c r="Z11" s="55">
        <v>633788924367.19495</v>
      </c>
      <c r="AA11" s="51"/>
      <c r="AB11" s="56">
        <f t="shared" si="0"/>
        <v>7.3754740332557081</v>
      </c>
      <c r="AD11" s="12"/>
    </row>
    <row r="12" spans="1:31" ht="18.75">
      <c r="A12" s="41" t="s">
        <v>22</v>
      </c>
      <c r="B12" s="41"/>
      <c r="C12" s="41"/>
      <c r="E12" s="54">
        <v>29527778</v>
      </c>
      <c r="F12" s="54"/>
      <c r="G12" s="51"/>
      <c r="H12" s="55">
        <v>102081871884</v>
      </c>
      <c r="I12" s="51"/>
      <c r="J12" s="55">
        <v>431289056223.60303</v>
      </c>
      <c r="K12" s="51"/>
      <c r="L12" s="55">
        <v>0</v>
      </c>
      <c r="M12" s="51"/>
      <c r="N12" s="55">
        <v>0</v>
      </c>
      <c r="O12" s="51"/>
      <c r="P12" s="55">
        <v>0</v>
      </c>
      <c r="Q12" s="51"/>
      <c r="R12" s="55">
        <v>0</v>
      </c>
      <c r="S12" s="51"/>
      <c r="T12" s="55">
        <v>29527778</v>
      </c>
      <c r="U12" s="51"/>
      <c r="V12" s="55">
        <v>15250</v>
      </c>
      <c r="W12" s="51"/>
      <c r="X12" s="55">
        <v>102081871884</v>
      </c>
      <c r="Y12" s="51"/>
      <c r="Z12" s="55">
        <v>446817806209.91498</v>
      </c>
      <c r="AA12" s="51"/>
      <c r="AB12" s="56">
        <f t="shared" si="0"/>
        <v>5.1996697963567069</v>
      </c>
      <c r="AD12" s="12"/>
    </row>
    <row r="13" spans="1:31" ht="18.75">
      <c r="A13" s="41" t="s">
        <v>23</v>
      </c>
      <c r="B13" s="41"/>
      <c r="C13" s="41"/>
      <c r="E13" s="54">
        <v>24906757</v>
      </c>
      <c r="F13" s="54"/>
      <c r="G13" s="51"/>
      <c r="H13" s="55">
        <v>108990971637</v>
      </c>
      <c r="I13" s="51"/>
      <c r="J13" s="55">
        <v>332653505762.52899</v>
      </c>
      <c r="K13" s="51"/>
      <c r="L13" s="55">
        <v>0</v>
      </c>
      <c r="M13" s="51"/>
      <c r="N13" s="55">
        <v>0</v>
      </c>
      <c r="O13" s="51"/>
      <c r="P13" s="55">
        <v>0</v>
      </c>
      <c r="Q13" s="51"/>
      <c r="R13" s="55">
        <v>0</v>
      </c>
      <c r="S13" s="51"/>
      <c r="T13" s="55">
        <v>24906757</v>
      </c>
      <c r="U13" s="51"/>
      <c r="V13" s="55">
        <v>12500</v>
      </c>
      <c r="W13" s="51"/>
      <c r="X13" s="55">
        <v>108990971637</v>
      </c>
      <c r="Y13" s="51"/>
      <c r="Z13" s="55">
        <v>308927847104.875</v>
      </c>
      <c r="AA13" s="51"/>
      <c r="AB13" s="56">
        <f t="shared" si="0"/>
        <v>3.5950286079021456</v>
      </c>
      <c r="AD13" s="12"/>
    </row>
    <row r="14" spans="1:31" ht="18.75">
      <c r="A14" s="41" t="s">
        <v>24</v>
      </c>
      <c r="B14" s="41"/>
      <c r="C14" s="41"/>
      <c r="E14" s="54">
        <v>5409032</v>
      </c>
      <c r="F14" s="54"/>
      <c r="G14" s="51"/>
      <c r="H14" s="55">
        <v>129286228612</v>
      </c>
      <c r="I14" s="51"/>
      <c r="J14" s="55">
        <v>275284723167.60602</v>
      </c>
      <c r="K14" s="51"/>
      <c r="L14" s="55">
        <v>0</v>
      </c>
      <c r="M14" s="51"/>
      <c r="N14" s="55">
        <v>0</v>
      </c>
      <c r="O14" s="51"/>
      <c r="P14" s="55">
        <v>0</v>
      </c>
      <c r="Q14" s="51"/>
      <c r="R14" s="55">
        <v>0</v>
      </c>
      <c r="S14" s="51"/>
      <c r="T14" s="55">
        <v>5409032</v>
      </c>
      <c r="U14" s="51"/>
      <c r="V14" s="55">
        <v>42360</v>
      </c>
      <c r="W14" s="51"/>
      <c r="X14" s="55">
        <v>129286228612</v>
      </c>
      <c r="Y14" s="51"/>
      <c r="Z14" s="55">
        <v>227355446936.63</v>
      </c>
      <c r="AA14" s="51"/>
      <c r="AB14" s="56">
        <f t="shared" si="0"/>
        <v>2.6457612790798004</v>
      </c>
      <c r="AD14" s="12"/>
    </row>
    <row r="15" spans="1:31" ht="18.75">
      <c r="A15" s="41" t="s">
        <v>25</v>
      </c>
      <c r="B15" s="41"/>
      <c r="C15" s="41"/>
      <c r="E15" s="54">
        <v>40392392</v>
      </c>
      <c r="F15" s="54"/>
      <c r="G15" s="51"/>
      <c r="H15" s="55">
        <v>151352287226</v>
      </c>
      <c r="I15" s="51"/>
      <c r="J15" s="55">
        <v>395591167453.12097</v>
      </c>
      <c r="K15" s="51"/>
      <c r="L15" s="55">
        <v>0</v>
      </c>
      <c r="M15" s="51"/>
      <c r="N15" s="55">
        <v>0</v>
      </c>
      <c r="O15" s="51"/>
      <c r="P15" s="55">
        <v>0</v>
      </c>
      <c r="Q15" s="51"/>
      <c r="R15" s="55">
        <v>0</v>
      </c>
      <c r="S15" s="51"/>
      <c r="T15" s="55">
        <v>40392392</v>
      </c>
      <c r="U15" s="51"/>
      <c r="V15" s="55">
        <v>11260</v>
      </c>
      <c r="W15" s="51"/>
      <c r="X15" s="55">
        <v>151352287226</v>
      </c>
      <c r="Y15" s="51"/>
      <c r="Z15" s="55">
        <v>451302588198.79797</v>
      </c>
      <c r="AA15" s="51"/>
      <c r="AB15" s="56">
        <f t="shared" si="0"/>
        <v>5.2518597161108991</v>
      </c>
      <c r="AD15" s="12"/>
    </row>
    <row r="16" spans="1:31" ht="18.75">
      <c r="A16" s="41" t="s">
        <v>26</v>
      </c>
      <c r="B16" s="41"/>
      <c r="C16" s="41"/>
      <c r="E16" s="54">
        <v>9014740</v>
      </c>
      <c r="F16" s="54"/>
      <c r="G16" s="51"/>
      <c r="H16" s="55">
        <v>38760578180</v>
      </c>
      <c r="I16" s="51"/>
      <c r="J16" s="55">
        <v>74780668659.927994</v>
      </c>
      <c r="K16" s="51"/>
      <c r="L16" s="55">
        <v>0</v>
      </c>
      <c r="M16" s="51"/>
      <c r="N16" s="55">
        <v>0</v>
      </c>
      <c r="O16" s="51"/>
      <c r="P16" s="55">
        <v>-3118000</v>
      </c>
      <c r="Q16" s="51"/>
      <c r="R16" s="55">
        <v>25026457250</v>
      </c>
      <c r="S16" s="51"/>
      <c r="T16" s="55">
        <v>5896740</v>
      </c>
      <c r="U16" s="51"/>
      <c r="V16" s="55">
        <v>7710</v>
      </c>
      <c r="W16" s="51"/>
      <c r="X16" s="55">
        <v>25354147959</v>
      </c>
      <c r="Y16" s="51"/>
      <c r="Z16" s="55">
        <v>45112429720.458</v>
      </c>
      <c r="AA16" s="51"/>
      <c r="AB16" s="56">
        <f t="shared" si="0"/>
        <v>0.52497849234667526</v>
      </c>
      <c r="AD16" s="12"/>
    </row>
    <row r="17" spans="1:30" ht="18.75">
      <c r="A17" s="41" t="s">
        <v>27</v>
      </c>
      <c r="B17" s="41"/>
      <c r="C17" s="41"/>
      <c r="E17" s="54">
        <v>2660000</v>
      </c>
      <c r="F17" s="54"/>
      <c r="G17" s="51"/>
      <c r="H17" s="55">
        <v>29989106454</v>
      </c>
      <c r="I17" s="51"/>
      <c r="J17" s="55">
        <v>30617483120</v>
      </c>
      <c r="K17" s="51"/>
      <c r="L17" s="55">
        <v>0</v>
      </c>
      <c r="M17" s="51"/>
      <c r="N17" s="55">
        <v>0</v>
      </c>
      <c r="O17" s="51"/>
      <c r="P17" s="55">
        <v>-1707750</v>
      </c>
      <c r="Q17" s="51"/>
      <c r="R17" s="55">
        <v>23808414998</v>
      </c>
      <c r="S17" s="51"/>
      <c r="T17" s="55">
        <v>952250</v>
      </c>
      <c r="U17" s="51"/>
      <c r="V17" s="55">
        <v>12620</v>
      </c>
      <c r="W17" s="51"/>
      <c r="X17" s="55">
        <v>10735761888</v>
      </c>
      <c r="Y17" s="51"/>
      <c r="Z17" s="55">
        <v>11924500536.65</v>
      </c>
      <c r="AA17" s="51"/>
      <c r="AB17" s="56">
        <f t="shared" si="0"/>
        <v>0.13876677342605528</v>
      </c>
      <c r="AD17" s="12"/>
    </row>
    <row r="18" spans="1:30" ht="18.75">
      <c r="A18" s="41" t="s">
        <v>28</v>
      </c>
      <c r="B18" s="41"/>
      <c r="C18" s="41"/>
      <c r="E18" s="54">
        <v>4867386</v>
      </c>
      <c r="F18" s="54"/>
      <c r="G18" s="51"/>
      <c r="H18" s="55">
        <v>91528016226</v>
      </c>
      <c r="I18" s="51"/>
      <c r="J18" s="55">
        <v>121806575098.868</v>
      </c>
      <c r="K18" s="51"/>
      <c r="L18" s="55">
        <v>0</v>
      </c>
      <c r="M18" s="51"/>
      <c r="N18" s="55">
        <v>0</v>
      </c>
      <c r="O18" s="51"/>
      <c r="P18" s="55">
        <v>0</v>
      </c>
      <c r="Q18" s="51"/>
      <c r="R18" s="55">
        <v>0</v>
      </c>
      <c r="S18" s="51"/>
      <c r="T18" s="55">
        <v>4867386</v>
      </c>
      <c r="U18" s="51"/>
      <c r="V18" s="55">
        <v>28910</v>
      </c>
      <c r="W18" s="51"/>
      <c r="X18" s="55">
        <v>91528016226</v>
      </c>
      <c r="Y18" s="51"/>
      <c r="Z18" s="55">
        <v>139628393580.82001</v>
      </c>
      <c r="AA18" s="51"/>
      <c r="AB18" s="56">
        <f t="shared" si="0"/>
        <v>1.624871548818517</v>
      </c>
      <c r="AD18" s="12"/>
    </row>
    <row r="19" spans="1:30" ht="18.75">
      <c r="A19" s="41" t="s">
        <v>29</v>
      </c>
      <c r="B19" s="41"/>
      <c r="C19" s="41"/>
      <c r="E19" s="54">
        <v>15181359</v>
      </c>
      <c r="F19" s="54"/>
      <c r="G19" s="51"/>
      <c r="H19" s="55">
        <v>83883382255</v>
      </c>
      <c r="I19" s="51"/>
      <c r="J19" s="55">
        <v>259552842245.64401</v>
      </c>
      <c r="K19" s="51"/>
      <c r="L19" s="55">
        <v>0</v>
      </c>
      <c r="M19" s="51"/>
      <c r="N19" s="55">
        <v>0</v>
      </c>
      <c r="O19" s="51"/>
      <c r="P19" s="55">
        <v>0</v>
      </c>
      <c r="Q19" s="51"/>
      <c r="R19" s="55">
        <v>0</v>
      </c>
      <c r="S19" s="51"/>
      <c r="T19" s="55">
        <v>15181359</v>
      </c>
      <c r="U19" s="51"/>
      <c r="V19" s="55">
        <v>21760</v>
      </c>
      <c r="W19" s="51"/>
      <c r="X19" s="55">
        <v>83883382255</v>
      </c>
      <c r="Y19" s="51"/>
      <c r="Z19" s="55">
        <v>327792794385.677</v>
      </c>
      <c r="AA19" s="51"/>
      <c r="AB19" s="56">
        <f t="shared" si="0"/>
        <v>3.8145621520504833</v>
      </c>
      <c r="AD19" s="12"/>
    </row>
    <row r="20" spans="1:30" ht="18.75">
      <c r="A20" s="41" t="s">
        <v>30</v>
      </c>
      <c r="B20" s="41"/>
      <c r="C20" s="41"/>
      <c r="E20" s="54">
        <v>7117043</v>
      </c>
      <c r="F20" s="54"/>
      <c r="G20" s="51"/>
      <c r="H20" s="55">
        <v>79067140454</v>
      </c>
      <c r="I20" s="51"/>
      <c r="J20" s="55">
        <v>130435661918.05701</v>
      </c>
      <c r="K20" s="51"/>
      <c r="L20" s="55">
        <v>0</v>
      </c>
      <c r="M20" s="51"/>
      <c r="N20" s="55">
        <v>0</v>
      </c>
      <c r="O20" s="51"/>
      <c r="P20" s="55">
        <v>0</v>
      </c>
      <c r="Q20" s="51"/>
      <c r="R20" s="55">
        <v>0</v>
      </c>
      <c r="S20" s="51"/>
      <c r="T20" s="55">
        <v>7117043</v>
      </c>
      <c r="U20" s="51"/>
      <c r="V20" s="55">
        <v>28190</v>
      </c>
      <c r="W20" s="51"/>
      <c r="X20" s="55">
        <v>79067140454</v>
      </c>
      <c r="Y20" s="51"/>
      <c r="Z20" s="55">
        <v>199078576582.026</v>
      </c>
      <c r="AA20" s="51"/>
      <c r="AB20" s="56">
        <f t="shared" si="0"/>
        <v>2.3167001121457909</v>
      </c>
      <c r="AD20" s="12"/>
    </row>
    <row r="21" spans="1:30" ht="18.75">
      <c r="A21" s="41" t="s">
        <v>31</v>
      </c>
      <c r="B21" s="41"/>
      <c r="C21" s="41"/>
      <c r="E21" s="54">
        <v>585000</v>
      </c>
      <c r="F21" s="54"/>
      <c r="G21" s="51"/>
      <c r="H21" s="55">
        <v>4475351625</v>
      </c>
      <c r="I21" s="51"/>
      <c r="J21" s="55">
        <v>4050575135.0999999</v>
      </c>
      <c r="K21" s="51"/>
      <c r="L21" s="55">
        <v>0</v>
      </c>
      <c r="M21" s="51"/>
      <c r="N21" s="55">
        <v>0</v>
      </c>
      <c r="O21" s="51"/>
      <c r="P21" s="55">
        <v>0</v>
      </c>
      <c r="Q21" s="51"/>
      <c r="R21" s="55">
        <v>0</v>
      </c>
      <c r="S21" s="51"/>
      <c r="T21" s="55">
        <v>585000</v>
      </c>
      <c r="U21" s="51"/>
      <c r="V21" s="55">
        <v>6978</v>
      </c>
      <c r="W21" s="51"/>
      <c r="X21" s="55">
        <v>4475351625</v>
      </c>
      <c r="Y21" s="51"/>
      <c r="Z21" s="55">
        <v>4050575135.0999999</v>
      </c>
      <c r="AA21" s="51"/>
      <c r="AB21" s="56">
        <f t="shared" si="0"/>
        <v>4.7137005050237844E-2</v>
      </c>
      <c r="AD21" s="12"/>
    </row>
    <row r="22" spans="1:30" ht="18.75">
      <c r="A22" s="41" t="s">
        <v>32</v>
      </c>
      <c r="B22" s="41"/>
      <c r="C22" s="41"/>
      <c r="E22" s="54">
        <v>1449999</v>
      </c>
      <c r="F22" s="54"/>
      <c r="G22" s="51"/>
      <c r="H22" s="55">
        <v>7458162250</v>
      </c>
      <c r="I22" s="51"/>
      <c r="J22" s="55">
        <v>13855552589.439899</v>
      </c>
      <c r="K22" s="51"/>
      <c r="L22" s="55">
        <v>0</v>
      </c>
      <c r="M22" s="51"/>
      <c r="N22" s="55">
        <v>0</v>
      </c>
      <c r="O22" s="51"/>
      <c r="P22" s="55">
        <v>0</v>
      </c>
      <c r="Q22" s="51"/>
      <c r="R22" s="55">
        <v>0</v>
      </c>
      <c r="S22" s="51"/>
      <c r="T22" s="55">
        <v>1449999</v>
      </c>
      <c r="U22" s="51"/>
      <c r="V22" s="55">
        <v>9110</v>
      </c>
      <c r="W22" s="51"/>
      <c r="X22" s="55">
        <v>7458162250</v>
      </c>
      <c r="Y22" s="51"/>
      <c r="Z22" s="55">
        <v>13107381525.4203</v>
      </c>
      <c r="AA22" s="51"/>
      <c r="AB22" s="56">
        <f t="shared" si="0"/>
        <v>0.15253209446857421</v>
      </c>
      <c r="AD22" s="12"/>
    </row>
    <row r="23" spans="1:30" ht="18.75">
      <c r="A23" s="41" t="s">
        <v>33</v>
      </c>
      <c r="B23" s="41"/>
      <c r="C23" s="41"/>
      <c r="E23" s="54">
        <v>12600000</v>
      </c>
      <c r="F23" s="54"/>
      <c r="G23" s="51"/>
      <c r="H23" s="55">
        <v>94703621207</v>
      </c>
      <c r="I23" s="51"/>
      <c r="J23" s="55">
        <v>134653023540</v>
      </c>
      <c r="K23" s="51"/>
      <c r="L23" s="55">
        <v>0</v>
      </c>
      <c r="M23" s="51"/>
      <c r="N23" s="55">
        <v>0</v>
      </c>
      <c r="O23" s="51"/>
      <c r="P23" s="55">
        <v>0</v>
      </c>
      <c r="Q23" s="51"/>
      <c r="R23" s="55">
        <v>0</v>
      </c>
      <c r="S23" s="51"/>
      <c r="T23" s="55">
        <v>12600000</v>
      </c>
      <c r="U23" s="51"/>
      <c r="V23" s="55">
        <v>11280</v>
      </c>
      <c r="W23" s="51"/>
      <c r="X23" s="55">
        <v>94703621207</v>
      </c>
      <c r="Y23" s="51"/>
      <c r="Z23" s="55">
        <v>141029350560</v>
      </c>
      <c r="AA23" s="51"/>
      <c r="AB23" s="56">
        <f t="shared" si="0"/>
        <v>1.6411746450456515</v>
      </c>
      <c r="AD23" s="12"/>
    </row>
    <row r="24" spans="1:30" ht="18.75">
      <c r="A24" s="41" t="s">
        <v>34</v>
      </c>
      <c r="B24" s="41"/>
      <c r="C24" s="41"/>
      <c r="E24" s="54">
        <v>27526704</v>
      </c>
      <c r="F24" s="54"/>
      <c r="G24" s="51"/>
      <c r="H24" s="55">
        <v>72382234743</v>
      </c>
      <c r="I24" s="51"/>
      <c r="J24" s="55">
        <v>96691285926.403198</v>
      </c>
      <c r="K24" s="51"/>
      <c r="L24" s="55">
        <v>10735746</v>
      </c>
      <c r="M24" s="51"/>
      <c r="N24" s="55">
        <v>39840471040</v>
      </c>
      <c r="O24" s="51"/>
      <c r="P24" s="55">
        <v>0</v>
      </c>
      <c r="Q24" s="51"/>
      <c r="R24" s="55">
        <v>0</v>
      </c>
      <c r="S24" s="51"/>
      <c r="T24" s="55">
        <v>38262450</v>
      </c>
      <c r="U24" s="51"/>
      <c r="V24" s="55">
        <v>3470</v>
      </c>
      <c r="W24" s="51"/>
      <c r="X24" s="55">
        <v>112222705783</v>
      </c>
      <c r="Y24" s="51"/>
      <c r="Z24" s="55">
        <v>131744383977.405</v>
      </c>
      <c r="AA24" s="51"/>
      <c r="AB24" s="56">
        <f t="shared" si="0"/>
        <v>1.5331244294349082</v>
      </c>
      <c r="AD24" s="12"/>
    </row>
    <row r="25" spans="1:30" ht="18.75">
      <c r="A25" s="41" t="s">
        <v>35</v>
      </c>
      <c r="B25" s="41"/>
      <c r="C25" s="41"/>
      <c r="E25" s="54">
        <v>9639381</v>
      </c>
      <c r="F25" s="54"/>
      <c r="G25" s="51"/>
      <c r="H25" s="55">
        <v>169555169557</v>
      </c>
      <c r="I25" s="51"/>
      <c r="J25" s="55">
        <v>223817924885.95801</v>
      </c>
      <c r="K25" s="51"/>
      <c r="L25" s="55">
        <v>0</v>
      </c>
      <c r="M25" s="51"/>
      <c r="N25" s="55">
        <v>0</v>
      </c>
      <c r="O25" s="51"/>
      <c r="P25" s="55">
        <v>0</v>
      </c>
      <c r="Q25" s="51"/>
      <c r="R25" s="55">
        <v>0</v>
      </c>
      <c r="S25" s="51"/>
      <c r="T25" s="55">
        <v>9639381</v>
      </c>
      <c r="U25" s="51"/>
      <c r="V25" s="55">
        <v>25060</v>
      </c>
      <c r="W25" s="51"/>
      <c r="X25" s="55">
        <v>169555169557</v>
      </c>
      <c r="Y25" s="51"/>
      <c r="Z25" s="55">
        <v>239695606736.84201</v>
      </c>
      <c r="AA25" s="51"/>
      <c r="AB25" s="56">
        <f t="shared" si="0"/>
        <v>2.7893651267859791</v>
      </c>
      <c r="AD25" s="12"/>
    </row>
    <row r="26" spans="1:30" ht="18.75">
      <c r="A26" s="41" t="s">
        <v>36</v>
      </c>
      <c r="B26" s="41"/>
      <c r="C26" s="41"/>
      <c r="E26" s="54">
        <v>10530883</v>
      </c>
      <c r="F26" s="54"/>
      <c r="G26" s="51"/>
      <c r="H26" s="55">
        <v>128392015601</v>
      </c>
      <c r="I26" s="51"/>
      <c r="J26" s="55">
        <v>214109830332.66101</v>
      </c>
      <c r="K26" s="51"/>
      <c r="L26" s="55">
        <v>0</v>
      </c>
      <c r="M26" s="51"/>
      <c r="N26" s="55">
        <v>0</v>
      </c>
      <c r="O26" s="51"/>
      <c r="P26" s="55">
        <v>0</v>
      </c>
      <c r="Q26" s="51"/>
      <c r="R26" s="55">
        <v>0</v>
      </c>
      <c r="S26" s="51"/>
      <c r="T26" s="55">
        <v>10530883</v>
      </c>
      <c r="U26" s="51"/>
      <c r="V26" s="55">
        <v>20940</v>
      </c>
      <c r="W26" s="51"/>
      <c r="X26" s="55">
        <v>128392015601</v>
      </c>
      <c r="Y26" s="51"/>
      <c r="Z26" s="55">
        <v>218812096006.14499</v>
      </c>
      <c r="AA26" s="51"/>
      <c r="AB26" s="56">
        <f t="shared" si="0"/>
        <v>2.5463413294369497</v>
      </c>
      <c r="AD26" s="12"/>
    </row>
    <row r="27" spans="1:30" ht="18.75">
      <c r="A27" s="41" t="s">
        <v>37</v>
      </c>
      <c r="B27" s="41"/>
      <c r="C27" s="41"/>
      <c r="E27" s="54">
        <v>20251348</v>
      </c>
      <c r="F27" s="54"/>
      <c r="G27" s="51"/>
      <c r="H27" s="55">
        <v>124655455103</v>
      </c>
      <c r="I27" s="51"/>
      <c r="J27" s="55">
        <v>147093973185.30701</v>
      </c>
      <c r="K27" s="51"/>
      <c r="L27" s="55">
        <v>0</v>
      </c>
      <c r="M27" s="51"/>
      <c r="N27" s="55">
        <v>0</v>
      </c>
      <c r="O27" s="51"/>
      <c r="P27" s="55">
        <v>0</v>
      </c>
      <c r="Q27" s="51"/>
      <c r="R27" s="55">
        <v>0</v>
      </c>
      <c r="S27" s="51"/>
      <c r="T27" s="55">
        <v>20251348</v>
      </c>
      <c r="U27" s="51"/>
      <c r="V27" s="55">
        <v>10480</v>
      </c>
      <c r="W27" s="51"/>
      <c r="X27" s="55">
        <v>124655455103</v>
      </c>
      <c r="Y27" s="51"/>
      <c r="Z27" s="55">
        <v>210593557237.98099</v>
      </c>
      <c r="AA27" s="51"/>
      <c r="AB27" s="56">
        <f t="shared" si="0"/>
        <v>2.4507012559906984</v>
      </c>
      <c r="AD27" s="12"/>
    </row>
    <row r="28" spans="1:30" ht="18.75">
      <c r="A28" s="41" t="s">
        <v>38</v>
      </c>
      <c r="B28" s="41"/>
      <c r="C28" s="41"/>
      <c r="E28" s="54">
        <v>1290000</v>
      </c>
      <c r="F28" s="54"/>
      <c r="G28" s="51"/>
      <c r="H28" s="55">
        <v>49756136592</v>
      </c>
      <c r="I28" s="51"/>
      <c r="J28" s="55">
        <v>206212559130</v>
      </c>
      <c r="K28" s="51"/>
      <c r="L28" s="55">
        <v>0</v>
      </c>
      <c r="M28" s="51"/>
      <c r="N28" s="55">
        <v>0</v>
      </c>
      <c r="O28" s="51"/>
      <c r="P28" s="55">
        <v>0</v>
      </c>
      <c r="Q28" s="51"/>
      <c r="R28" s="55">
        <v>0</v>
      </c>
      <c r="S28" s="51"/>
      <c r="T28" s="55">
        <v>1290000</v>
      </c>
      <c r="U28" s="51"/>
      <c r="V28" s="55">
        <v>224200</v>
      </c>
      <c r="W28" s="51"/>
      <c r="X28" s="55">
        <v>49756136592</v>
      </c>
      <c r="Y28" s="51"/>
      <c r="Z28" s="55">
        <v>286982344860</v>
      </c>
      <c r="AA28" s="51"/>
      <c r="AB28" s="56">
        <f t="shared" si="0"/>
        <v>3.3396462941208855</v>
      </c>
      <c r="AD28" s="12"/>
    </row>
    <row r="29" spans="1:30" ht="18.75">
      <c r="A29" s="41" t="s">
        <v>39</v>
      </c>
      <c r="B29" s="41"/>
      <c r="C29" s="41"/>
      <c r="E29" s="54">
        <v>987629</v>
      </c>
      <c r="F29" s="54"/>
      <c r="G29" s="51"/>
      <c r="H29" s="55">
        <v>64077076209</v>
      </c>
      <c r="I29" s="51"/>
      <c r="J29" s="55">
        <v>208836855190.573</v>
      </c>
      <c r="K29" s="51"/>
      <c r="L29" s="55">
        <v>0</v>
      </c>
      <c r="M29" s="51"/>
      <c r="N29" s="55">
        <v>0</v>
      </c>
      <c r="O29" s="51"/>
      <c r="P29" s="55">
        <v>0</v>
      </c>
      <c r="Q29" s="51"/>
      <c r="R29" s="55">
        <v>0</v>
      </c>
      <c r="S29" s="51"/>
      <c r="T29" s="55">
        <v>987629</v>
      </c>
      <c r="U29" s="51"/>
      <c r="V29" s="55">
        <v>319700</v>
      </c>
      <c r="W29" s="51"/>
      <c r="X29" s="55">
        <v>64077076209</v>
      </c>
      <c r="Y29" s="51"/>
      <c r="Z29" s="55">
        <v>313304282517.25098</v>
      </c>
      <c r="AA29" s="51"/>
      <c r="AB29" s="56">
        <f t="shared" si="0"/>
        <v>3.6459576861823129</v>
      </c>
      <c r="AD29" s="12"/>
    </row>
    <row r="30" spans="1:30" ht="18.75">
      <c r="A30" s="41" t="s">
        <v>40</v>
      </c>
      <c r="B30" s="41"/>
      <c r="C30" s="41"/>
      <c r="E30" s="54">
        <v>28421079</v>
      </c>
      <c r="F30" s="54"/>
      <c r="G30" s="51"/>
      <c r="H30" s="55">
        <v>56770470545</v>
      </c>
      <c r="I30" s="51"/>
      <c r="J30" s="55">
        <v>246762110519.13699</v>
      </c>
      <c r="K30" s="51"/>
      <c r="L30" s="55">
        <v>0</v>
      </c>
      <c r="M30" s="51"/>
      <c r="N30" s="55">
        <v>0</v>
      </c>
      <c r="O30" s="51"/>
      <c r="P30" s="55">
        <v>0</v>
      </c>
      <c r="Q30" s="51"/>
      <c r="R30" s="55">
        <v>0</v>
      </c>
      <c r="S30" s="51"/>
      <c r="T30" s="55">
        <v>28421079</v>
      </c>
      <c r="U30" s="51"/>
      <c r="V30" s="55">
        <v>8930</v>
      </c>
      <c r="W30" s="51"/>
      <c r="X30" s="55">
        <v>56770470545</v>
      </c>
      <c r="Y30" s="51"/>
      <c r="Z30" s="55">
        <v>251838359649.81699</v>
      </c>
      <c r="AA30" s="51"/>
      <c r="AB30" s="56">
        <f t="shared" si="0"/>
        <v>2.9306717280196732</v>
      </c>
      <c r="AD30" s="12"/>
    </row>
    <row r="31" spans="1:30" ht="18.75">
      <c r="A31" s="41" t="s">
        <v>41</v>
      </c>
      <c r="B31" s="41"/>
      <c r="C31" s="41"/>
      <c r="E31" s="54">
        <v>3910000</v>
      </c>
      <c r="F31" s="54"/>
      <c r="G31" s="51"/>
      <c r="H31" s="55">
        <v>37635245184</v>
      </c>
      <c r="I31" s="51"/>
      <c r="J31" s="55">
        <v>44151847466</v>
      </c>
      <c r="K31" s="51"/>
      <c r="L31" s="55">
        <v>0</v>
      </c>
      <c r="M31" s="51"/>
      <c r="N31" s="55">
        <v>0</v>
      </c>
      <c r="O31" s="51"/>
      <c r="P31" s="55">
        <v>-1955000</v>
      </c>
      <c r="Q31" s="51"/>
      <c r="R31" s="55">
        <v>27100233602</v>
      </c>
      <c r="S31" s="51"/>
      <c r="T31" s="55">
        <v>1955000</v>
      </c>
      <c r="U31" s="51"/>
      <c r="V31" s="55">
        <v>13470</v>
      </c>
      <c r="W31" s="51"/>
      <c r="X31" s="55">
        <v>18817622597</v>
      </c>
      <c r="Y31" s="51"/>
      <c r="Z31" s="55">
        <v>26130289339.5</v>
      </c>
      <c r="AA31" s="51"/>
      <c r="AB31" s="56">
        <f t="shared" si="0"/>
        <v>0.30408115871915053</v>
      </c>
      <c r="AD31" s="12"/>
    </row>
    <row r="32" spans="1:30" ht="18.75">
      <c r="A32" s="41" t="s">
        <v>42</v>
      </c>
      <c r="B32" s="41"/>
      <c r="C32" s="41"/>
      <c r="E32" s="54">
        <v>475000</v>
      </c>
      <c r="F32" s="54"/>
      <c r="G32" s="51"/>
      <c r="H32" s="55">
        <v>10001373899</v>
      </c>
      <c r="I32" s="51"/>
      <c r="J32" s="55">
        <v>12452492365</v>
      </c>
      <c r="K32" s="51"/>
      <c r="L32" s="55">
        <v>0</v>
      </c>
      <c r="M32" s="51"/>
      <c r="N32" s="55">
        <v>0</v>
      </c>
      <c r="O32" s="51"/>
      <c r="P32" s="55">
        <v>0</v>
      </c>
      <c r="Q32" s="51"/>
      <c r="R32" s="55">
        <v>0</v>
      </c>
      <c r="S32" s="51"/>
      <c r="T32" s="55">
        <v>475000</v>
      </c>
      <c r="U32" s="51"/>
      <c r="V32" s="55">
        <v>26560</v>
      </c>
      <c r="W32" s="51"/>
      <c r="X32" s="55">
        <v>10001373899</v>
      </c>
      <c r="Y32" s="51"/>
      <c r="Z32" s="55">
        <v>12518478320</v>
      </c>
      <c r="AA32" s="51"/>
      <c r="AB32" s="56">
        <f t="shared" si="0"/>
        <v>0.1456789606685237</v>
      </c>
      <c r="AD32" s="12"/>
    </row>
    <row r="33" spans="1:30" ht="18.75">
      <c r="A33" s="41" t="s">
        <v>43</v>
      </c>
      <c r="B33" s="41"/>
      <c r="C33" s="41"/>
      <c r="E33" s="54">
        <v>1436000</v>
      </c>
      <c r="F33" s="54"/>
      <c r="G33" s="51"/>
      <c r="H33" s="55">
        <v>20042370946</v>
      </c>
      <c r="I33" s="51"/>
      <c r="J33" s="55">
        <v>19449881178</v>
      </c>
      <c r="K33" s="51"/>
      <c r="L33" s="55">
        <v>0</v>
      </c>
      <c r="M33" s="51"/>
      <c r="N33" s="55">
        <v>0</v>
      </c>
      <c r="O33" s="51"/>
      <c r="P33" s="55">
        <v>0</v>
      </c>
      <c r="Q33" s="51"/>
      <c r="R33" s="55">
        <v>0</v>
      </c>
      <c r="S33" s="51"/>
      <c r="T33" s="55">
        <v>1436000</v>
      </c>
      <c r="U33" s="51"/>
      <c r="V33" s="55">
        <v>15520</v>
      </c>
      <c r="W33" s="51"/>
      <c r="X33" s="55">
        <v>20042370946</v>
      </c>
      <c r="Y33" s="51"/>
      <c r="Z33" s="55">
        <v>22114443654.400002</v>
      </c>
      <c r="AA33" s="51"/>
      <c r="AB33" s="56">
        <f t="shared" si="0"/>
        <v>0.2573483042414712</v>
      </c>
      <c r="AD33" s="12"/>
    </row>
    <row r="34" spans="1:30" ht="18.75">
      <c r="A34" s="41" t="s">
        <v>44</v>
      </c>
      <c r="B34" s="41"/>
      <c r="C34" s="41"/>
      <c r="E34" s="54">
        <v>3131631</v>
      </c>
      <c r="F34" s="54"/>
      <c r="G34" s="51"/>
      <c r="H34" s="55">
        <v>42531565125</v>
      </c>
      <c r="I34" s="51"/>
      <c r="J34" s="55">
        <v>33249431368.359001</v>
      </c>
      <c r="K34" s="51"/>
      <c r="L34" s="55">
        <v>0</v>
      </c>
      <c r="M34" s="51"/>
      <c r="N34" s="55">
        <v>0</v>
      </c>
      <c r="O34" s="51"/>
      <c r="P34" s="55">
        <v>-3131631</v>
      </c>
      <c r="Q34" s="51"/>
      <c r="R34" s="55">
        <v>32748868127</v>
      </c>
      <c r="S34" s="51"/>
      <c r="T34" s="55">
        <v>0</v>
      </c>
      <c r="U34" s="51"/>
      <c r="V34" s="55">
        <v>0</v>
      </c>
      <c r="W34" s="51"/>
      <c r="X34" s="55">
        <v>0</v>
      </c>
      <c r="Y34" s="51"/>
      <c r="Z34" s="55">
        <v>0</v>
      </c>
      <c r="AA34" s="51"/>
      <c r="AB34" s="56">
        <f t="shared" si="0"/>
        <v>0</v>
      </c>
      <c r="AD34" s="12"/>
    </row>
    <row r="35" spans="1:30" ht="18.75">
      <c r="A35" s="41" t="s">
        <v>45</v>
      </c>
      <c r="B35" s="41"/>
      <c r="C35" s="41"/>
      <c r="E35" s="54">
        <v>115253349</v>
      </c>
      <c r="F35" s="54"/>
      <c r="G35" s="51"/>
      <c r="H35" s="55">
        <v>226114663854</v>
      </c>
      <c r="I35" s="51"/>
      <c r="J35" s="55">
        <v>372821556395.87</v>
      </c>
      <c r="K35" s="51"/>
      <c r="L35" s="55">
        <v>0</v>
      </c>
      <c r="M35" s="51"/>
      <c r="N35" s="55">
        <v>0</v>
      </c>
      <c r="O35" s="51"/>
      <c r="P35" s="55">
        <v>0</v>
      </c>
      <c r="Q35" s="51"/>
      <c r="R35" s="55">
        <v>0</v>
      </c>
      <c r="S35" s="51"/>
      <c r="T35" s="55">
        <v>115253349</v>
      </c>
      <c r="U35" s="51"/>
      <c r="V35" s="55">
        <v>4220</v>
      </c>
      <c r="W35" s="51"/>
      <c r="X35" s="55">
        <v>226114663854</v>
      </c>
      <c r="Y35" s="51"/>
      <c r="Z35" s="55">
        <v>482609499383.61102</v>
      </c>
      <c r="AA35" s="51"/>
      <c r="AB35" s="56">
        <f t="shared" si="0"/>
        <v>5.6161818139379882</v>
      </c>
      <c r="AD35" s="12"/>
    </row>
    <row r="36" spans="1:30" ht="18.75">
      <c r="A36" s="41" t="s">
        <v>46</v>
      </c>
      <c r="B36" s="41"/>
      <c r="C36" s="41"/>
      <c r="E36" s="54">
        <v>5762928</v>
      </c>
      <c r="F36" s="54"/>
      <c r="G36" s="51"/>
      <c r="H36" s="55">
        <v>53707308112</v>
      </c>
      <c r="I36" s="51"/>
      <c r="J36" s="55">
        <v>164231889871.603</v>
      </c>
      <c r="K36" s="51"/>
      <c r="L36" s="55">
        <v>0</v>
      </c>
      <c r="M36" s="51"/>
      <c r="N36" s="55">
        <v>0</v>
      </c>
      <c r="O36" s="51"/>
      <c r="P36" s="55">
        <v>0</v>
      </c>
      <c r="Q36" s="51"/>
      <c r="R36" s="55">
        <v>0</v>
      </c>
      <c r="S36" s="51"/>
      <c r="T36" s="55">
        <v>5762928</v>
      </c>
      <c r="U36" s="51"/>
      <c r="V36" s="55">
        <v>28140</v>
      </c>
      <c r="W36" s="51"/>
      <c r="X36" s="55">
        <v>53707308112</v>
      </c>
      <c r="Y36" s="51"/>
      <c r="Z36" s="55">
        <v>160915229142.99799</v>
      </c>
      <c r="AA36" s="51"/>
      <c r="AB36" s="56">
        <f t="shared" si="0"/>
        <v>1.8725888832540858</v>
      </c>
      <c r="AD36" s="12"/>
    </row>
    <row r="37" spans="1:30" ht="18.75">
      <c r="A37" s="41" t="s">
        <v>47</v>
      </c>
      <c r="B37" s="41"/>
      <c r="C37" s="41"/>
      <c r="E37" s="54">
        <v>50817960</v>
      </c>
      <c r="F37" s="54"/>
      <c r="G37" s="51"/>
      <c r="H37" s="55">
        <v>91665751778</v>
      </c>
      <c r="I37" s="51"/>
      <c r="J37" s="55">
        <v>126516669157.52299</v>
      </c>
      <c r="K37" s="51"/>
      <c r="L37" s="55">
        <v>0</v>
      </c>
      <c r="M37" s="51"/>
      <c r="N37" s="55">
        <v>0</v>
      </c>
      <c r="O37" s="51"/>
      <c r="P37" s="55">
        <v>0</v>
      </c>
      <c r="Q37" s="51"/>
      <c r="R37" s="55">
        <v>0</v>
      </c>
      <c r="S37" s="51"/>
      <c r="T37" s="55">
        <v>50817960</v>
      </c>
      <c r="U37" s="51"/>
      <c r="V37" s="55">
        <v>3048</v>
      </c>
      <c r="W37" s="51"/>
      <c r="X37" s="55">
        <v>91665751778</v>
      </c>
      <c r="Y37" s="51"/>
      <c r="Z37" s="55">
        <v>153695818091.72198</v>
      </c>
      <c r="AA37" s="51"/>
      <c r="AB37" s="56">
        <f t="shared" si="0"/>
        <v>1.7885757730577385</v>
      </c>
      <c r="AD37" s="12"/>
    </row>
    <row r="38" spans="1:30" ht="18.75">
      <c r="A38" s="41" t="s">
        <v>48</v>
      </c>
      <c r="B38" s="41"/>
      <c r="C38" s="41"/>
      <c r="E38" s="54">
        <v>5986871</v>
      </c>
      <c r="F38" s="54"/>
      <c r="G38" s="51"/>
      <c r="H38" s="55">
        <v>101812816694</v>
      </c>
      <c r="I38" s="51"/>
      <c r="J38" s="55">
        <v>161881145275.383</v>
      </c>
      <c r="K38" s="51"/>
      <c r="L38" s="55">
        <v>0</v>
      </c>
      <c r="M38" s="51"/>
      <c r="N38" s="55">
        <v>0</v>
      </c>
      <c r="O38" s="51"/>
      <c r="P38" s="55">
        <v>-204000</v>
      </c>
      <c r="Q38" s="51"/>
      <c r="R38" s="55">
        <v>5636397383</v>
      </c>
      <c r="S38" s="51"/>
      <c r="T38" s="55">
        <v>5782871</v>
      </c>
      <c r="U38" s="51"/>
      <c r="V38" s="55">
        <v>27290</v>
      </c>
      <c r="W38" s="51"/>
      <c r="X38" s="55">
        <v>98343589673</v>
      </c>
      <c r="Y38" s="51"/>
      <c r="Z38" s="55">
        <v>156594643121.66901</v>
      </c>
      <c r="AA38" s="51"/>
      <c r="AB38" s="56">
        <f t="shared" si="0"/>
        <v>1.8223097307103957</v>
      </c>
      <c r="AD38" s="12"/>
    </row>
    <row r="39" spans="1:30" ht="18.75">
      <c r="A39" s="41" t="s">
        <v>49</v>
      </c>
      <c r="B39" s="41"/>
      <c r="C39" s="41"/>
      <c r="E39" s="54">
        <v>4514559</v>
      </c>
      <c r="F39" s="54"/>
      <c r="G39" s="51"/>
      <c r="H39" s="55">
        <v>62816317522</v>
      </c>
      <c r="I39" s="51"/>
      <c r="J39" s="55">
        <v>172019000022.91199</v>
      </c>
      <c r="K39" s="51"/>
      <c r="L39" s="55">
        <v>0</v>
      </c>
      <c r="M39" s="51"/>
      <c r="N39" s="55">
        <v>0</v>
      </c>
      <c r="O39" s="51"/>
      <c r="P39" s="55">
        <v>0</v>
      </c>
      <c r="Q39" s="51"/>
      <c r="R39" s="55">
        <v>0</v>
      </c>
      <c r="S39" s="51"/>
      <c r="T39" s="55">
        <v>4514559</v>
      </c>
      <c r="U39" s="51"/>
      <c r="V39" s="55">
        <v>48630</v>
      </c>
      <c r="W39" s="51"/>
      <c r="X39" s="55">
        <v>62816317522</v>
      </c>
      <c r="Y39" s="51"/>
      <c r="Z39" s="55">
        <v>217845936747.76599</v>
      </c>
      <c r="AA39" s="51"/>
      <c r="AB39" s="56">
        <f t="shared" si="0"/>
        <v>2.5350980239006797</v>
      </c>
      <c r="AD39" s="12"/>
    </row>
    <row r="40" spans="1:30" ht="18.75">
      <c r="A40" s="41" t="s">
        <v>50</v>
      </c>
      <c r="B40" s="41"/>
      <c r="C40" s="41"/>
      <c r="E40" s="54">
        <v>43155831</v>
      </c>
      <c r="F40" s="54"/>
      <c r="G40" s="51"/>
      <c r="H40" s="55">
        <v>166406799047</v>
      </c>
      <c r="I40" s="51"/>
      <c r="J40" s="55">
        <v>1041008567525.05</v>
      </c>
      <c r="K40" s="51"/>
      <c r="L40" s="55">
        <v>0</v>
      </c>
      <c r="M40" s="51"/>
      <c r="N40" s="55">
        <v>0</v>
      </c>
      <c r="O40" s="51"/>
      <c r="P40" s="55">
        <v>-1570000</v>
      </c>
      <c r="Q40" s="51"/>
      <c r="R40" s="55">
        <v>49680280187</v>
      </c>
      <c r="S40" s="51"/>
      <c r="T40" s="55">
        <v>41585831</v>
      </c>
      <c r="U40" s="51"/>
      <c r="V40" s="55">
        <v>28900</v>
      </c>
      <c r="W40" s="51"/>
      <c r="X40" s="55">
        <v>160352954897</v>
      </c>
      <c r="Y40" s="51"/>
      <c r="Z40" s="55">
        <v>1192540366012.0901</v>
      </c>
      <c r="AA40" s="51"/>
      <c r="AB40" s="56">
        <f t="shared" si="0"/>
        <v>13.877728317693977</v>
      </c>
      <c r="AD40" s="12"/>
    </row>
    <row r="41" spans="1:30" ht="18.75">
      <c r="A41" s="41" t="s">
        <v>51</v>
      </c>
      <c r="B41" s="41"/>
      <c r="C41" s="41"/>
      <c r="E41" s="54">
        <v>25853481</v>
      </c>
      <c r="F41" s="54"/>
      <c r="G41" s="51"/>
      <c r="H41" s="55">
        <v>100901846143</v>
      </c>
      <c r="I41" s="51"/>
      <c r="J41" s="55">
        <v>312871715286.44702</v>
      </c>
      <c r="K41" s="51"/>
      <c r="L41" s="55">
        <v>0</v>
      </c>
      <c r="M41" s="51"/>
      <c r="N41" s="55">
        <v>0</v>
      </c>
      <c r="O41" s="51"/>
      <c r="P41" s="55">
        <v>0</v>
      </c>
      <c r="Q41" s="51"/>
      <c r="R41" s="55">
        <v>0</v>
      </c>
      <c r="S41" s="51"/>
      <c r="T41" s="55">
        <v>25853481</v>
      </c>
      <c r="U41" s="51"/>
      <c r="V41" s="55">
        <v>13940</v>
      </c>
      <c r="W41" s="51"/>
      <c r="X41" s="55">
        <v>100901846143</v>
      </c>
      <c r="Y41" s="51"/>
      <c r="Z41" s="55">
        <v>357611652270.66803</v>
      </c>
      <c r="AA41" s="51"/>
      <c r="AB41" s="56">
        <f t="shared" si="0"/>
        <v>4.1615676038287397</v>
      </c>
      <c r="AD41" s="12"/>
    </row>
    <row r="42" spans="1:30" ht="18.75">
      <c r="A42" s="41" t="s">
        <v>52</v>
      </c>
      <c r="B42" s="41"/>
      <c r="C42" s="41"/>
      <c r="E42" s="54">
        <v>8826002</v>
      </c>
      <c r="F42" s="54"/>
      <c r="G42" s="51"/>
      <c r="H42" s="55">
        <v>89131482114</v>
      </c>
      <c r="I42" s="51"/>
      <c r="J42" s="55">
        <v>248808444698.98099</v>
      </c>
      <c r="K42" s="51"/>
      <c r="L42" s="55">
        <v>0</v>
      </c>
      <c r="M42" s="51"/>
      <c r="N42" s="55">
        <v>0</v>
      </c>
      <c r="O42" s="51"/>
      <c r="P42" s="55">
        <v>0</v>
      </c>
      <c r="Q42" s="51"/>
      <c r="R42" s="55">
        <v>0</v>
      </c>
      <c r="S42" s="51"/>
      <c r="T42" s="55">
        <v>8826002</v>
      </c>
      <c r="U42" s="51"/>
      <c r="V42" s="55">
        <v>35770</v>
      </c>
      <c r="W42" s="51"/>
      <c r="X42" s="55">
        <v>89131482114</v>
      </c>
      <c r="Y42" s="51"/>
      <c r="Z42" s="55">
        <v>313265683452.396</v>
      </c>
      <c r="AA42" s="51"/>
      <c r="AB42" s="56">
        <f t="shared" si="0"/>
        <v>3.6455085044601327</v>
      </c>
      <c r="AD42" s="12"/>
    </row>
    <row r="43" spans="1:30" ht="18.75">
      <c r="A43" s="41" t="s">
        <v>53</v>
      </c>
      <c r="B43" s="41"/>
      <c r="C43" s="41"/>
      <c r="E43" s="54">
        <v>14881956</v>
      </c>
      <c r="F43" s="54"/>
      <c r="G43" s="51"/>
      <c r="H43" s="55">
        <v>56024819514</v>
      </c>
      <c r="I43" s="51"/>
      <c r="J43" s="55">
        <v>99824368925.611206</v>
      </c>
      <c r="K43" s="51"/>
      <c r="L43" s="55">
        <v>0</v>
      </c>
      <c r="M43" s="51"/>
      <c r="N43" s="55">
        <v>0</v>
      </c>
      <c r="O43" s="51"/>
      <c r="P43" s="55">
        <v>0</v>
      </c>
      <c r="Q43" s="51"/>
      <c r="R43" s="55">
        <v>0</v>
      </c>
      <c r="S43" s="51"/>
      <c r="T43" s="55">
        <v>14881956</v>
      </c>
      <c r="U43" s="51"/>
      <c r="V43" s="55">
        <v>8720</v>
      </c>
      <c r="W43" s="51"/>
      <c r="X43" s="55">
        <v>56024819514</v>
      </c>
      <c r="Y43" s="51"/>
      <c r="Z43" s="55">
        <v>128767529146.646</v>
      </c>
      <c r="AA43" s="51"/>
      <c r="AB43" s="56">
        <f t="shared" si="0"/>
        <v>1.4984824300863766</v>
      </c>
      <c r="AD43" s="12"/>
    </row>
    <row r="44" spans="1:30" ht="18.75">
      <c r="A44" s="41" t="s">
        <v>54</v>
      </c>
      <c r="B44" s="41"/>
      <c r="C44" s="41"/>
      <c r="E44" s="54">
        <v>13546136</v>
      </c>
      <c r="F44" s="54"/>
      <c r="G44" s="51"/>
      <c r="H44" s="55">
        <v>48469509318</v>
      </c>
      <c r="I44" s="51"/>
      <c r="J44" s="55">
        <v>107934637680.82201</v>
      </c>
      <c r="K44" s="51"/>
      <c r="L44" s="55">
        <v>6134969</v>
      </c>
      <c r="M44" s="51"/>
      <c r="N44" s="55">
        <v>50132197163</v>
      </c>
      <c r="O44" s="51"/>
      <c r="P44" s="55">
        <v>0</v>
      </c>
      <c r="Q44" s="51"/>
      <c r="R44" s="55">
        <v>0</v>
      </c>
      <c r="S44" s="51"/>
      <c r="T44" s="55">
        <v>19681105</v>
      </c>
      <c r="U44" s="51"/>
      <c r="V44" s="55">
        <v>8430</v>
      </c>
      <c r="W44" s="51"/>
      <c r="X44" s="55">
        <v>98601706481</v>
      </c>
      <c r="Y44" s="51"/>
      <c r="Z44" s="55">
        <v>164629217591.89099</v>
      </c>
      <c r="AA44" s="51"/>
      <c r="AB44" s="56">
        <f t="shared" si="0"/>
        <v>1.9158089906296951</v>
      </c>
      <c r="AD44" s="12"/>
    </row>
    <row r="45" spans="1:30" ht="18.75">
      <c r="A45" s="41" t="s">
        <v>55</v>
      </c>
      <c r="B45" s="41"/>
      <c r="C45" s="41"/>
      <c r="E45" s="54">
        <v>125000</v>
      </c>
      <c r="F45" s="54"/>
      <c r="G45" s="51"/>
      <c r="H45" s="55">
        <v>4912955599</v>
      </c>
      <c r="I45" s="51"/>
      <c r="J45" s="55">
        <v>6343085975</v>
      </c>
      <c r="K45" s="51"/>
      <c r="L45" s="55">
        <v>0</v>
      </c>
      <c r="M45" s="51"/>
      <c r="N45" s="55">
        <v>0</v>
      </c>
      <c r="O45" s="51"/>
      <c r="P45" s="55">
        <v>-125000</v>
      </c>
      <c r="Q45" s="51"/>
      <c r="R45" s="55">
        <v>6963205153</v>
      </c>
      <c r="S45" s="51"/>
      <c r="T45" s="55">
        <v>0</v>
      </c>
      <c r="U45" s="51"/>
      <c r="V45" s="55">
        <v>0</v>
      </c>
      <c r="W45" s="51"/>
      <c r="X45" s="55">
        <v>0</v>
      </c>
      <c r="Y45" s="51"/>
      <c r="Z45" s="55">
        <v>0</v>
      </c>
      <c r="AA45" s="51"/>
      <c r="AB45" s="56">
        <f t="shared" si="0"/>
        <v>0</v>
      </c>
      <c r="AD45" s="12"/>
    </row>
    <row r="46" spans="1:30" ht="18.75">
      <c r="A46" s="41" t="s">
        <v>56</v>
      </c>
      <c r="B46" s="41"/>
      <c r="C46" s="41"/>
      <c r="E46" s="54">
        <v>219000</v>
      </c>
      <c r="F46" s="54"/>
      <c r="G46" s="51"/>
      <c r="H46" s="55">
        <v>5291854765</v>
      </c>
      <c r="I46" s="51"/>
      <c r="J46" s="55">
        <f>6534425399.1-16</f>
        <v>6534425383.1000004</v>
      </c>
      <c r="K46" s="51"/>
      <c r="L46" s="55">
        <v>0</v>
      </c>
      <c r="M46" s="51"/>
      <c r="N46" s="55">
        <v>0</v>
      </c>
      <c r="O46" s="51"/>
      <c r="P46" s="55">
        <v>-65585</v>
      </c>
      <c r="Q46" s="51"/>
      <c r="R46" s="55">
        <v>2331859408</v>
      </c>
      <c r="S46" s="51"/>
      <c r="T46" s="55">
        <v>153415</v>
      </c>
      <c r="U46" s="51"/>
      <c r="V46" s="55">
        <v>37350</v>
      </c>
      <c r="W46" s="51"/>
      <c r="X46" s="55">
        <v>3707077164</v>
      </c>
      <c r="Y46" s="51"/>
      <c r="Z46" s="55">
        <v>5685756961.5675001</v>
      </c>
      <c r="AA46" s="51"/>
      <c r="AB46" s="56">
        <f t="shared" si="0"/>
        <v>6.6165802552188846E-2</v>
      </c>
      <c r="AD46" s="12"/>
    </row>
    <row r="47" spans="1:30" ht="18.75">
      <c r="A47" s="41" t="s">
        <v>57</v>
      </c>
      <c r="B47" s="41"/>
      <c r="C47" s="41"/>
      <c r="E47" s="54">
        <v>0</v>
      </c>
      <c r="F47" s="54"/>
      <c r="G47" s="51"/>
      <c r="H47" s="55">
        <v>0</v>
      </c>
      <c r="I47" s="51"/>
      <c r="J47" s="55">
        <v>0</v>
      </c>
      <c r="K47" s="51"/>
      <c r="L47" s="55">
        <v>283681</v>
      </c>
      <c r="M47" s="51"/>
      <c r="N47" s="55">
        <v>8209779482</v>
      </c>
      <c r="O47" s="51"/>
      <c r="P47" s="55">
        <v>0</v>
      </c>
      <c r="Q47" s="51"/>
      <c r="R47" s="55">
        <v>0</v>
      </c>
      <c r="S47" s="51"/>
      <c r="T47" s="55">
        <v>283681</v>
      </c>
      <c r="U47" s="51"/>
      <c r="V47" s="55">
        <v>32040</v>
      </c>
      <c r="W47" s="51"/>
      <c r="X47" s="55">
        <v>8209779482</v>
      </c>
      <c r="Y47" s="51"/>
      <c r="Z47" s="55">
        <v>9018880193.6748009</v>
      </c>
      <c r="AA47" s="51"/>
      <c r="AB47" s="56">
        <f t="shared" si="0"/>
        <v>0.10495373794028977</v>
      </c>
      <c r="AD47" s="12"/>
    </row>
    <row r="48" spans="1:30" ht="18.75">
      <c r="A48" s="41" t="s">
        <v>58</v>
      </c>
      <c r="B48" s="41"/>
      <c r="C48" s="41"/>
      <c r="E48" s="54">
        <v>0</v>
      </c>
      <c r="F48" s="54"/>
      <c r="G48" s="51"/>
      <c r="H48" s="55">
        <v>0</v>
      </c>
      <c r="I48" s="51"/>
      <c r="J48" s="55">
        <v>0</v>
      </c>
      <c r="K48" s="51"/>
      <c r="L48" s="55">
        <v>625000</v>
      </c>
      <c r="M48" s="51"/>
      <c r="N48" s="55">
        <v>44492327500</v>
      </c>
      <c r="O48" s="51"/>
      <c r="P48" s="55">
        <v>0</v>
      </c>
      <c r="Q48" s="51"/>
      <c r="R48" s="55">
        <v>0</v>
      </c>
      <c r="S48" s="51"/>
      <c r="T48" s="55">
        <v>625000</v>
      </c>
      <c r="U48" s="51"/>
      <c r="V48" s="55">
        <v>96770</v>
      </c>
      <c r="W48" s="51"/>
      <c r="X48" s="55">
        <v>44492327500</v>
      </c>
      <c r="Y48" s="51"/>
      <c r="Z48" s="55">
        <v>60013729937.5</v>
      </c>
      <c r="AA48" s="51"/>
      <c r="AB48" s="56">
        <f t="shared" si="0"/>
        <v>0.69838662333014812</v>
      </c>
      <c r="AD48" s="12"/>
    </row>
    <row r="49" spans="1:32" ht="18.75">
      <c r="A49" s="43" t="s">
        <v>59</v>
      </c>
      <c r="B49" s="43"/>
      <c r="C49" s="43"/>
      <c r="D49" s="9"/>
      <c r="E49" s="54">
        <v>0</v>
      </c>
      <c r="F49" s="54"/>
      <c r="G49" s="51"/>
      <c r="H49" s="57">
        <v>0</v>
      </c>
      <c r="I49" s="51"/>
      <c r="J49" s="57">
        <v>0</v>
      </c>
      <c r="K49" s="51"/>
      <c r="L49" s="55">
        <v>7262500</v>
      </c>
      <c r="M49" s="51"/>
      <c r="N49" s="57">
        <v>26796663544</v>
      </c>
      <c r="O49" s="51"/>
      <c r="P49" s="55">
        <v>0</v>
      </c>
      <c r="Q49" s="51"/>
      <c r="R49" s="57">
        <v>0</v>
      </c>
      <c r="S49" s="51"/>
      <c r="T49" s="55">
        <v>7262500</v>
      </c>
      <c r="U49" s="51"/>
      <c r="V49" s="55">
        <v>5040</v>
      </c>
      <c r="W49" s="51"/>
      <c r="X49" s="57">
        <v>26796663544</v>
      </c>
      <c r="Y49" s="51"/>
      <c r="Z49" s="57">
        <f>36320058810-20</f>
        <v>36320058790</v>
      </c>
      <c r="AA49" s="51"/>
      <c r="AB49" s="56">
        <f t="shared" si="0"/>
        <v>0.42266066854896139</v>
      </c>
      <c r="AD49" s="12"/>
    </row>
    <row r="50" spans="1:32" ht="21">
      <c r="A50" s="42" t="s">
        <v>60</v>
      </c>
      <c r="B50" s="42"/>
      <c r="C50" s="42"/>
      <c r="D50" s="42"/>
      <c r="E50" s="51"/>
      <c r="F50" s="55"/>
      <c r="G50" s="51"/>
      <c r="H50" s="58">
        <f>SUM(H9:H49)</f>
        <v>3121281778785</v>
      </c>
      <c r="I50" s="51"/>
      <c r="J50" s="58">
        <f>SUM(J9:J49)</f>
        <v>7386476735937.998</v>
      </c>
      <c r="K50" s="51"/>
      <c r="L50" s="55"/>
      <c r="M50" s="51"/>
      <c r="N50" s="58">
        <f>SUM(N9:N49)</f>
        <v>169471438729</v>
      </c>
      <c r="O50" s="51"/>
      <c r="P50" s="55"/>
      <c r="Q50" s="51"/>
      <c r="R50" s="58">
        <f>SUM(R9:R49)</f>
        <v>173295716108</v>
      </c>
      <c r="S50" s="51"/>
      <c r="T50" s="55"/>
      <c r="U50" s="51"/>
      <c r="V50" s="55"/>
      <c r="W50" s="51"/>
      <c r="X50" s="58">
        <f>SUM(X9:X49)</f>
        <v>3180723450644</v>
      </c>
      <c r="Y50" s="51"/>
      <c r="Z50" s="58">
        <f>SUM(Z9:Z49)</f>
        <v>8453210185325.3047</v>
      </c>
      <c r="AA50" s="51"/>
      <c r="AB50" s="59">
        <f>SUM(AB9:AB49)</f>
        <v>98.370971505646182</v>
      </c>
      <c r="AD50" s="12"/>
    </row>
    <row r="51" spans="1:32" ht="13.5" thickTop="1">
      <c r="Z51" s="12"/>
    </row>
    <row r="52" spans="1:32" ht="18.75">
      <c r="C52" s="22"/>
      <c r="D52" s="22"/>
      <c r="E52" s="22"/>
      <c r="F52" s="22"/>
      <c r="G52" s="22"/>
      <c r="H52" s="23"/>
      <c r="I52" s="22"/>
      <c r="J52" s="23"/>
      <c r="K52" s="22"/>
      <c r="L52" s="23"/>
      <c r="M52" s="22"/>
      <c r="N52" s="26"/>
      <c r="O52" s="22"/>
      <c r="P52" s="23"/>
      <c r="Q52" s="22"/>
      <c r="R52" s="26"/>
      <c r="S52" s="22"/>
      <c r="T52" s="23"/>
      <c r="U52" s="22"/>
      <c r="V52" s="23"/>
      <c r="W52" s="22"/>
      <c r="X52" s="23"/>
      <c r="Y52" s="22"/>
      <c r="Z52" s="23"/>
      <c r="AA52" s="22"/>
      <c r="AB52" s="24"/>
      <c r="AC52" s="12"/>
      <c r="AD52" s="12"/>
      <c r="AE52" s="12"/>
      <c r="AF52" s="12"/>
    </row>
    <row r="53" spans="1:32">
      <c r="C53" s="22"/>
      <c r="D53" s="22"/>
      <c r="E53" s="22"/>
      <c r="F53" s="22"/>
      <c r="G53" s="22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12"/>
      <c r="AD53" s="12"/>
      <c r="AE53" s="12"/>
      <c r="AF53" s="12"/>
    </row>
    <row r="54" spans="1:32">
      <c r="C54" s="22"/>
      <c r="D54" s="22"/>
      <c r="E54" s="22"/>
      <c r="F54" s="22"/>
      <c r="G54" s="22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12"/>
      <c r="AD54" s="12"/>
      <c r="AE54" s="12"/>
      <c r="AF54" s="12"/>
    </row>
    <row r="55" spans="1:32"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</row>
    <row r="56" spans="1:32"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</row>
    <row r="57" spans="1:32"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</row>
    <row r="58" spans="1:32"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</row>
    <row r="59" spans="1:32"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</row>
    <row r="60" spans="1:32"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</row>
    <row r="61" spans="1:32"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</row>
    <row r="62" spans="1:32"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</row>
  </sheetData>
  <mergeCells count="96">
    <mergeCell ref="A50:D50"/>
    <mergeCell ref="A47:C47"/>
    <mergeCell ref="E47:F47"/>
    <mergeCell ref="A48:C48"/>
    <mergeCell ref="E48:F48"/>
    <mergeCell ref="A49:C49"/>
    <mergeCell ref="E49:F49"/>
    <mergeCell ref="A44:C44"/>
    <mergeCell ref="E44:F44"/>
    <mergeCell ref="A45:C45"/>
    <mergeCell ref="E45:F45"/>
    <mergeCell ref="A46:C46"/>
    <mergeCell ref="E46:F46"/>
    <mergeCell ref="A41:C41"/>
    <mergeCell ref="E41:F41"/>
    <mergeCell ref="A42:C42"/>
    <mergeCell ref="E42:F42"/>
    <mergeCell ref="A43:C43"/>
    <mergeCell ref="E43:F43"/>
    <mergeCell ref="A38:C38"/>
    <mergeCell ref="E38:F38"/>
    <mergeCell ref="A39:C39"/>
    <mergeCell ref="E39:F39"/>
    <mergeCell ref="A40:C40"/>
    <mergeCell ref="E40:F40"/>
    <mergeCell ref="A35:C35"/>
    <mergeCell ref="E35:F35"/>
    <mergeCell ref="A36:C36"/>
    <mergeCell ref="E36:F36"/>
    <mergeCell ref="A37:C37"/>
    <mergeCell ref="E37:F37"/>
    <mergeCell ref="A32:C32"/>
    <mergeCell ref="E32:F32"/>
    <mergeCell ref="A33:C33"/>
    <mergeCell ref="E33:F33"/>
    <mergeCell ref="A34:C34"/>
    <mergeCell ref="E34:F34"/>
    <mergeCell ref="A29:C29"/>
    <mergeCell ref="E29:F29"/>
    <mergeCell ref="A30:C30"/>
    <mergeCell ref="E30:F30"/>
    <mergeCell ref="A31:C31"/>
    <mergeCell ref="E31:F31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scale="5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Z49"/>
  <sheetViews>
    <sheetView rightToLeft="1" view="pageBreakPreview" zoomScaleNormal="100" zoomScaleSheetLayoutView="100" workbookViewId="0">
      <selection activeCell="K46" sqref="K46"/>
    </sheetView>
  </sheetViews>
  <sheetFormatPr defaultRowHeight="12.75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52" ht="29.1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</row>
    <row r="2" spans="1:52" ht="21.75" customHeight="1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</row>
    <row r="3" spans="1:52" ht="21.75" customHeight="1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</row>
    <row r="4" spans="1:52" ht="14.45" customHeight="1"/>
    <row r="5" spans="1:52" ht="14.45" customHeight="1">
      <c r="A5" s="36" t="s">
        <v>61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</row>
    <row r="6" spans="1:52" ht="14.45" customHeight="1">
      <c r="I6" s="37" t="s">
        <v>7</v>
      </c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C6" s="37" t="s">
        <v>9</v>
      </c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</row>
    <row r="7" spans="1:52" ht="14.45" customHeight="1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52" ht="14.45" customHeight="1">
      <c r="A8" s="37" t="s">
        <v>62</v>
      </c>
      <c r="B8" s="37"/>
      <c r="C8" s="37"/>
      <c r="D8" s="37"/>
      <c r="E8" s="37"/>
      <c r="F8" s="37"/>
      <c r="G8" s="37"/>
      <c r="I8" s="37" t="s">
        <v>63</v>
      </c>
      <c r="J8" s="37"/>
      <c r="K8" s="37"/>
      <c r="M8" s="37" t="s">
        <v>64</v>
      </c>
      <c r="N8" s="37"/>
      <c r="O8" s="37"/>
      <c r="Q8" s="37" t="s">
        <v>65</v>
      </c>
      <c r="R8" s="37"/>
      <c r="S8" s="37"/>
      <c r="T8" s="37"/>
      <c r="U8" s="37"/>
      <c r="W8" s="37" t="s">
        <v>66</v>
      </c>
      <c r="X8" s="37"/>
      <c r="Y8" s="37"/>
      <c r="Z8" s="37"/>
      <c r="AA8" s="37"/>
      <c r="AC8" s="37" t="s">
        <v>63</v>
      </c>
      <c r="AD8" s="37"/>
      <c r="AE8" s="37"/>
      <c r="AF8" s="37"/>
      <c r="AG8" s="37"/>
      <c r="AI8" s="37" t="s">
        <v>64</v>
      </c>
      <c r="AJ8" s="37"/>
      <c r="AK8" s="37"/>
      <c r="AM8" s="37" t="s">
        <v>65</v>
      </c>
      <c r="AN8" s="37"/>
      <c r="AO8" s="37"/>
      <c r="AQ8" s="37" t="s">
        <v>66</v>
      </c>
      <c r="AR8" s="37"/>
      <c r="AS8" s="37"/>
    </row>
    <row r="9" spans="1:52" ht="21.75" customHeight="1">
      <c r="A9" s="39" t="s">
        <v>67</v>
      </c>
      <c r="B9" s="39"/>
      <c r="C9" s="39"/>
      <c r="D9" s="39"/>
      <c r="E9" s="39"/>
      <c r="F9" s="39"/>
      <c r="G9" s="39"/>
      <c r="I9" s="40">
        <v>5986871</v>
      </c>
      <c r="J9" s="40"/>
      <c r="K9" s="40"/>
      <c r="M9" s="40">
        <v>27524</v>
      </c>
      <c r="N9" s="40"/>
      <c r="O9" s="40"/>
      <c r="Q9" s="47" t="s">
        <v>68</v>
      </c>
      <c r="R9" s="47"/>
      <c r="S9" s="47"/>
      <c r="T9" s="47"/>
      <c r="U9" s="47"/>
      <c r="V9" s="29"/>
      <c r="W9" s="48">
        <v>0.378147424074392</v>
      </c>
      <c r="X9" s="48"/>
      <c r="Y9" s="48"/>
      <c r="Z9" s="48"/>
      <c r="AA9" s="48"/>
      <c r="AB9" s="29"/>
      <c r="AC9" s="46">
        <v>5782871</v>
      </c>
      <c r="AD9" s="46"/>
      <c r="AE9" s="46"/>
      <c r="AF9" s="46"/>
      <c r="AG9" s="46"/>
      <c r="AH9" s="29"/>
      <c r="AI9" s="46">
        <v>27524</v>
      </c>
      <c r="AJ9" s="46"/>
      <c r="AK9" s="46"/>
      <c r="AL9" s="29"/>
      <c r="AM9" s="47" t="s">
        <v>68</v>
      </c>
      <c r="AN9" s="47"/>
      <c r="AO9" s="47"/>
      <c r="AP9" s="29"/>
      <c r="AQ9" s="48">
        <v>0.378147424074392</v>
      </c>
      <c r="AR9" s="48"/>
      <c r="AS9" s="48"/>
      <c r="AT9" s="29"/>
      <c r="AU9" s="29"/>
      <c r="AV9" s="29"/>
      <c r="AW9" s="29"/>
      <c r="AX9" s="29"/>
      <c r="AY9" s="29"/>
      <c r="AZ9" s="29"/>
    </row>
    <row r="10" spans="1:52" ht="24">
      <c r="A10" s="36" t="s">
        <v>154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</row>
    <row r="11" spans="1:52" ht="21">
      <c r="C11" s="44" t="s">
        <v>7</v>
      </c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Y11" s="44" t="s">
        <v>9</v>
      </c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</row>
    <row r="12" spans="1:52" ht="21">
      <c r="A12" s="21" t="s">
        <v>62</v>
      </c>
      <c r="C12" s="4" t="s">
        <v>155</v>
      </c>
      <c r="D12" s="3"/>
      <c r="E12" s="4" t="s">
        <v>156</v>
      </c>
      <c r="F12" s="3"/>
      <c r="G12" s="38" t="s">
        <v>157</v>
      </c>
      <c r="H12" s="38"/>
      <c r="I12" s="38"/>
      <c r="J12" s="3"/>
      <c r="K12" s="38" t="s">
        <v>158</v>
      </c>
      <c r="L12" s="38"/>
      <c r="M12" s="38"/>
      <c r="N12" s="3"/>
      <c r="O12" s="38" t="s">
        <v>64</v>
      </c>
      <c r="P12" s="38"/>
      <c r="Q12" s="38"/>
      <c r="R12" s="3"/>
      <c r="S12" s="38" t="s">
        <v>65</v>
      </c>
      <c r="T12" s="38"/>
      <c r="U12" s="38"/>
      <c r="V12" s="38"/>
      <c r="W12" s="38"/>
      <c r="Y12" s="38" t="s">
        <v>155</v>
      </c>
      <c r="Z12" s="38"/>
      <c r="AA12" s="38"/>
      <c r="AB12" s="38"/>
      <c r="AC12" s="38"/>
      <c r="AD12" s="3"/>
      <c r="AE12" s="38" t="s">
        <v>156</v>
      </c>
      <c r="AF12" s="38"/>
      <c r="AG12" s="38"/>
      <c r="AH12" s="38"/>
      <c r="AI12" s="38"/>
      <c r="AJ12" s="3"/>
      <c r="AK12" s="38" t="s">
        <v>157</v>
      </c>
      <c r="AL12" s="38"/>
      <c r="AM12" s="38"/>
      <c r="AN12" s="3"/>
      <c r="AO12" s="38" t="s">
        <v>158</v>
      </c>
      <c r="AP12" s="38"/>
      <c r="AQ12" s="38"/>
      <c r="AR12" s="3"/>
      <c r="AS12" s="38" t="s">
        <v>64</v>
      </c>
      <c r="AT12" s="38"/>
      <c r="AU12" s="3"/>
      <c r="AV12" s="4" t="s">
        <v>65</v>
      </c>
    </row>
    <row r="13" spans="1:52" ht="24">
      <c r="A13" s="36" t="s">
        <v>159</v>
      </c>
      <c r="B13" s="36"/>
      <c r="C13" s="45"/>
      <c r="D13" s="36"/>
      <c r="E13" s="45"/>
      <c r="F13" s="36"/>
      <c r="G13" s="45"/>
      <c r="H13" s="45"/>
      <c r="I13" s="45"/>
      <c r="J13" s="36"/>
      <c r="K13" s="45"/>
      <c r="L13" s="45"/>
      <c r="M13" s="45"/>
      <c r="N13" s="36"/>
      <c r="O13" s="45"/>
      <c r="P13" s="45"/>
      <c r="Q13" s="45"/>
      <c r="R13" s="36"/>
      <c r="S13" s="45"/>
      <c r="T13" s="45"/>
      <c r="U13" s="45"/>
      <c r="V13" s="45"/>
      <c r="W13" s="45"/>
      <c r="X13" s="36"/>
      <c r="Y13" s="45"/>
      <c r="Z13" s="45"/>
      <c r="AA13" s="45"/>
      <c r="AB13" s="45"/>
      <c r="AC13" s="45"/>
      <c r="AD13" s="36"/>
      <c r="AE13" s="45"/>
      <c r="AF13" s="45"/>
      <c r="AG13" s="45"/>
      <c r="AH13" s="45"/>
      <c r="AI13" s="45"/>
      <c r="AJ13" s="36"/>
      <c r="AK13" s="45"/>
      <c r="AL13" s="45"/>
      <c r="AM13" s="45"/>
      <c r="AN13" s="36"/>
      <c r="AO13" s="45"/>
      <c r="AP13" s="45"/>
      <c r="AQ13" s="45"/>
      <c r="AR13" s="36"/>
      <c r="AS13" s="45"/>
      <c r="AT13" s="45"/>
      <c r="AU13" s="36"/>
      <c r="AV13" s="45"/>
      <c r="AW13" s="36"/>
    </row>
    <row r="14" spans="1:52" ht="21">
      <c r="C14" s="44" t="s">
        <v>7</v>
      </c>
      <c r="D14" s="44"/>
      <c r="E14" s="44"/>
      <c r="F14" s="44"/>
      <c r="G14" s="44"/>
      <c r="H14" s="44"/>
      <c r="I14" s="44"/>
      <c r="J14" s="44"/>
      <c r="K14" s="44"/>
      <c r="L14" s="44"/>
      <c r="M14" s="44"/>
      <c r="O14" s="44" t="s">
        <v>9</v>
      </c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</row>
    <row r="15" spans="1:52" ht="21">
      <c r="A15" s="21" t="s">
        <v>62</v>
      </c>
      <c r="C15" s="4" t="s">
        <v>156</v>
      </c>
      <c r="D15" s="3"/>
      <c r="E15" s="4" t="s">
        <v>158</v>
      </c>
      <c r="F15" s="3"/>
      <c r="G15" s="38" t="s">
        <v>64</v>
      </c>
      <c r="H15" s="38"/>
      <c r="I15" s="38"/>
      <c r="J15" s="3"/>
      <c r="K15" s="38" t="s">
        <v>65</v>
      </c>
      <c r="L15" s="38"/>
      <c r="M15" s="38"/>
      <c r="O15" s="38" t="s">
        <v>156</v>
      </c>
      <c r="P15" s="38"/>
      <c r="Q15" s="38"/>
      <c r="R15" s="38"/>
      <c r="S15" s="38"/>
      <c r="T15" s="3"/>
      <c r="U15" s="38" t="s">
        <v>158</v>
      </c>
      <c r="V15" s="38"/>
      <c r="W15" s="38"/>
      <c r="X15" s="38"/>
      <c r="Y15" s="38"/>
      <c r="Z15" s="3"/>
      <c r="AA15" s="38" t="s">
        <v>64</v>
      </c>
      <c r="AB15" s="38"/>
      <c r="AC15" s="38"/>
      <c r="AD15" s="38"/>
      <c r="AE15" s="38"/>
      <c r="AF15" s="3"/>
      <c r="AG15" s="38" t="s">
        <v>65</v>
      </c>
      <c r="AH15" s="38"/>
      <c r="AI15" s="38"/>
    </row>
    <row r="16" spans="1:52">
      <c r="A16" s="3"/>
      <c r="C16" s="3"/>
      <c r="E16" s="3"/>
      <c r="G16" s="3"/>
      <c r="H16" s="3"/>
      <c r="I16" s="3"/>
      <c r="K16" s="3"/>
      <c r="L16" s="3"/>
      <c r="M16" s="3"/>
      <c r="O16" s="3"/>
      <c r="P16" s="3"/>
      <c r="Q16" s="3"/>
      <c r="R16" s="3"/>
      <c r="S16" s="3"/>
      <c r="U16" s="3"/>
      <c r="V16" s="3"/>
      <c r="W16" s="3"/>
      <c r="X16" s="3"/>
      <c r="Y16" s="3"/>
      <c r="AA16" s="3"/>
      <c r="AB16" s="3"/>
      <c r="AC16" s="3"/>
      <c r="AD16" s="3"/>
      <c r="AE16" s="3"/>
      <c r="AG16" s="3"/>
      <c r="AH16" s="3"/>
      <c r="AI16" s="3"/>
    </row>
    <row r="21" ht="21.75" customHeight="1"/>
    <row r="22" ht="21.75" customHeight="1"/>
    <row r="23" ht="21.75" customHeight="1"/>
    <row r="24" ht="21.75" customHeight="1"/>
    <row r="25" ht="21.75" customHeight="1"/>
    <row r="26" ht="21.75" customHeight="1"/>
    <row r="27" ht="21.75" customHeight="1"/>
    <row r="28" ht="21.75" customHeight="1"/>
    <row r="29" ht="21.75" customHeight="1"/>
    <row r="30" ht="21.75" customHeight="1"/>
    <row r="31" ht="21.75" customHeight="1"/>
    <row r="32" ht="21.75" customHeight="1"/>
    <row r="33" ht="21.75" customHeight="1"/>
    <row r="34" ht="21.75" customHeight="1"/>
    <row r="35" ht="21.75" customHeight="1"/>
    <row r="36" ht="21.75" customHeight="1"/>
    <row r="37" ht="21.75" customHeight="1"/>
    <row r="38" ht="21.75" customHeight="1"/>
    <row r="39" ht="21.75" customHeight="1"/>
    <row r="40" ht="21.75" customHeight="1"/>
    <row r="41" ht="21.75" customHeight="1"/>
    <row r="42" ht="21.75" customHeight="1"/>
    <row r="43" ht="21.75" customHeight="1"/>
    <row r="44" ht="21.75" customHeight="1"/>
    <row r="45" ht="21.75" customHeight="1"/>
    <row r="46" ht="21.75" customHeight="1"/>
    <row r="47" ht="21.75" customHeight="1"/>
    <row r="48" ht="21.75" customHeight="1"/>
    <row r="49" ht="21.75" customHeight="1"/>
  </sheetData>
  <mergeCells count="45">
    <mergeCell ref="W9:AA9"/>
    <mergeCell ref="Q8:U8"/>
    <mergeCell ref="W8:AA8"/>
    <mergeCell ref="AC8:AG8"/>
    <mergeCell ref="AI8:AK8"/>
    <mergeCell ref="A1:AW1"/>
    <mergeCell ref="A2:AW2"/>
    <mergeCell ref="A3:AW3"/>
    <mergeCell ref="A5:AW5"/>
    <mergeCell ref="I6:AA6"/>
    <mergeCell ref="AC6:AS6"/>
    <mergeCell ref="AM8:AO8"/>
    <mergeCell ref="AQ8:AS8"/>
    <mergeCell ref="A10:AW10"/>
    <mergeCell ref="C11:W11"/>
    <mergeCell ref="Y11:AV11"/>
    <mergeCell ref="AC9:AG9"/>
    <mergeCell ref="AI9:AK9"/>
    <mergeCell ref="AM9:AO9"/>
    <mergeCell ref="AQ9:AS9"/>
    <mergeCell ref="A8:G8"/>
    <mergeCell ref="I8:K8"/>
    <mergeCell ref="M8:O8"/>
    <mergeCell ref="A9:G9"/>
    <mergeCell ref="I9:K9"/>
    <mergeCell ref="M9:O9"/>
    <mergeCell ref="Q9:U9"/>
    <mergeCell ref="AE12:AI12"/>
    <mergeCell ref="AK12:AM12"/>
    <mergeCell ref="AO12:AQ12"/>
    <mergeCell ref="AS12:AT12"/>
    <mergeCell ref="A13:AW13"/>
    <mergeCell ref="G12:I12"/>
    <mergeCell ref="K12:M12"/>
    <mergeCell ref="O12:Q12"/>
    <mergeCell ref="S12:W12"/>
    <mergeCell ref="Y12:AC12"/>
    <mergeCell ref="C14:M14"/>
    <mergeCell ref="O14:AI14"/>
    <mergeCell ref="G15:I15"/>
    <mergeCell ref="K15:M15"/>
    <mergeCell ref="O15:S15"/>
    <mergeCell ref="U15:Y15"/>
    <mergeCell ref="AA15:AE15"/>
    <mergeCell ref="AG15:AI15"/>
  </mergeCells>
  <pageMargins left="0.39" right="0.39" top="0.39" bottom="0.39" header="0" footer="0"/>
  <pageSetup scale="7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23"/>
  <sheetViews>
    <sheetView rightToLeft="1" view="pageBreakPreview" zoomScale="145" zoomScaleNormal="100" zoomScaleSheetLayoutView="145" workbookViewId="0">
      <selection activeCell="D8" sqref="D8:L10"/>
    </sheetView>
  </sheetViews>
  <sheetFormatPr defaultRowHeight="12.75"/>
  <cols>
    <col min="1" max="1" width="5.140625" customWidth="1"/>
    <col min="2" max="2" width="35" customWidth="1"/>
    <col min="3" max="3" width="1.28515625" customWidth="1"/>
    <col min="4" max="4" width="14.85546875" bestFit="1" customWidth="1"/>
    <col min="5" max="5" width="1.28515625" customWidth="1"/>
    <col min="6" max="6" width="16" bestFit="1" customWidth="1"/>
    <col min="7" max="7" width="1.28515625" customWidth="1"/>
    <col min="8" max="8" width="16" bestFit="1" customWidth="1"/>
    <col min="9" max="9" width="1.28515625" customWidth="1"/>
    <col min="10" max="10" width="15" bestFit="1" customWidth="1"/>
    <col min="11" max="11" width="1.28515625" customWidth="1"/>
    <col min="12" max="12" width="19.42578125" customWidth="1"/>
    <col min="13" max="13" width="0.28515625" customWidth="1"/>
    <col min="15" max="15" width="17.5703125" customWidth="1"/>
  </cols>
  <sheetData>
    <row r="1" spans="1:15" ht="29.1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5" ht="21.75" customHeight="1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5" ht="21.75" customHeight="1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1:15" ht="14.45" customHeight="1"/>
    <row r="5" spans="1:15" ht="14.45" customHeight="1">
      <c r="A5" s="1" t="s">
        <v>69</v>
      </c>
      <c r="B5" s="36" t="s">
        <v>70</v>
      </c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5" ht="14.45" customHeight="1">
      <c r="D6" s="2" t="s">
        <v>7</v>
      </c>
      <c r="F6" s="37" t="s">
        <v>8</v>
      </c>
      <c r="G6" s="37"/>
      <c r="H6" s="37"/>
      <c r="J6" s="2" t="s">
        <v>9</v>
      </c>
    </row>
    <row r="7" spans="1:15" ht="14.45" customHeight="1">
      <c r="A7" s="37" t="s">
        <v>71</v>
      </c>
      <c r="B7" s="37"/>
      <c r="D7" s="2" t="s">
        <v>72</v>
      </c>
      <c r="F7" s="2" t="s">
        <v>73</v>
      </c>
      <c r="H7" s="2" t="s">
        <v>74</v>
      </c>
      <c r="J7" s="2" t="s">
        <v>72</v>
      </c>
      <c r="L7" s="2" t="s">
        <v>18</v>
      </c>
    </row>
    <row r="8" spans="1:15" ht="21.75" customHeight="1">
      <c r="A8" s="39" t="s">
        <v>160</v>
      </c>
      <c r="B8" s="39"/>
      <c r="D8" s="52">
        <f>106454030+90060509+181353522</f>
        <v>377868061</v>
      </c>
      <c r="E8" s="51"/>
      <c r="F8" s="52">
        <f>20098835370+19312103631+766889</f>
        <v>39411705890</v>
      </c>
      <c r="G8" s="51"/>
      <c r="H8" s="52">
        <f>20174695840+19371000000</f>
        <v>39545695840</v>
      </c>
      <c r="I8" s="51"/>
      <c r="J8" s="52">
        <f>30593560+31164140+182120411</f>
        <v>243878111</v>
      </c>
      <c r="K8" s="51"/>
      <c r="L8" s="53">
        <f>J8/8593195793375*100</f>
        <v>2.8380374061535989E-3</v>
      </c>
      <c r="O8" s="12"/>
    </row>
    <row r="9" spans="1:15" ht="21.75" customHeight="1">
      <c r="A9" s="41" t="s">
        <v>162</v>
      </c>
      <c r="B9" s="41"/>
      <c r="D9" s="55">
        <v>33818457306</v>
      </c>
      <c r="E9" s="51"/>
      <c r="F9" s="55">
        <v>246402366879</v>
      </c>
      <c r="G9" s="51"/>
      <c r="H9" s="55">
        <v>227943706680</v>
      </c>
      <c r="I9" s="51"/>
      <c r="J9" s="55">
        <v>52277117505</v>
      </c>
      <c r="K9" s="51"/>
      <c r="L9" s="60">
        <f>J9/8593195793375*100</f>
        <v>0.60835478164367562</v>
      </c>
    </row>
    <row r="10" spans="1:15" ht="21.75" customHeight="1" thickBot="1">
      <c r="A10" s="42" t="s">
        <v>60</v>
      </c>
      <c r="B10" s="42"/>
      <c r="D10" s="58">
        <f>SUM(D8:D9)</f>
        <v>34196325367</v>
      </c>
      <c r="E10" s="51"/>
      <c r="F10" s="58">
        <f>SUM(F8:F9)</f>
        <v>285814072769</v>
      </c>
      <c r="G10" s="51"/>
      <c r="H10" s="58">
        <f>SUM(H8:H9)</f>
        <v>267489402520</v>
      </c>
      <c r="I10" s="51"/>
      <c r="J10" s="58">
        <f>SUM(J8:J9)</f>
        <v>52520995616</v>
      </c>
      <c r="K10" s="51"/>
      <c r="L10" s="61">
        <f>SUM(L8:L9)</f>
        <v>0.61119281904982925</v>
      </c>
    </row>
    <row r="11" spans="1:15" ht="13.5" thickTop="1"/>
    <row r="13" spans="1:15">
      <c r="D13" s="12"/>
      <c r="J13" s="12"/>
    </row>
    <row r="19" spans="4:10" ht="18.75">
      <c r="D19" s="7"/>
      <c r="F19" s="7"/>
      <c r="H19" s="7"/>
      <c r="J19" s="7"/>
    </row>
    <row r="23" spans="4:10">
      <c r="D23" s="12"/>
      <c r="F23" s="12"/>
      <c r="H23" s="12"/>
      <c r="J23" s="12"/>
    </row>
  </sheetData>
  <mergeCells count="9">
    <mergeCell ref="A10:B10"/>
    <mergeCell ref="A7:B7"/>
    <mergeCell ref="A8:B8"/>
    <mergeCell ref="A9:B9"/>
    <mergeCell ref="A1:L1"/>
    <mergeCell ref="A2:L2"/>
    <mergeCell ref="A3:L3"/>
    <mergeCell ref="B5:L5"/>
    <mergeCell ref="F6:H6"/>
  </mergeCells>
  <pageMargins left="0.39" right="0.39" top="0.39" bottom="0.39" header="0" footer="0"/>
  <pageSetup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11"/>
  <sheetViews>
    <sheetView rightToLeft="1" view="pageBreakPreview" zoomScale="145" zoomScaleNormal="115" zoomScaleSheetLayoutView="145" workbookViewId="0">
      <selection activeCell="H15" sqref="H15"/>
    </sheetView>
  </sheetViews>
  <sheetFormatPr defaultRowHeight="12.75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  <col min="12" max="12" width="17.140625" bestFit="1" customWidth="1"/>
    <col min="15" max="15" width="17.140625" bestFit="1" customWidth="1"/>
  </cols>
  <sheetData>
    <row r="1" spans="1:15" ht="29.1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</row>
    <row r="2" spans="1:15" ht="21.75" customHeight="1">
      <c r="A2" s="35" t="s">
        <v>75</v>
      </c>
      <c r="B2" s="35"/>
      <c r="C2" s="35"/>
      <c r="D2" s="35"/>
      <c r="E2" s="35"/>
      <c r="F2" s="35"/>
      <c r="G2" s="35"/>
      <c r="H2" s="35"/>
      <c r="I2" s="35"/>
      <c r="J2" s="35"/>
    </row>
    <row r="3" spans="1:15" ht="21.75" customHeight="1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</row>
    <row r="4" spans="1:15" ht="14.45" customHeight="1"/>
    <row r="5" spans="1:15" ht="29.1" customHeight="1">
      <c r="A5" s="1" t="s">
        <v>76</v>
      </c>
      <c r="B5" s="36" t="s">
        <v>77</v>
      </c>
      <c r="C5" s="36"/>
      <c r="D5" s="36"/>
      <c r="E5" s="36"/>
      <c r="F5" s="36"/>
      <c r="G5" s="36"/>
      <c r="H5" s="36"/>
      <c r="I5" s="36"/>
      <c r="J5" s="36"/>
    </row>
    <row r="6" spans="1:15" ht="14.45" customHeight="1"/>
    <row r="7" spans="1:15" ht="14.45" customHeight="1">
      <c r="A7" s="37" t="s">
        <v>78</v>
      </c>
      <c r="B7" s="37"/>
      <c r="D7" s="2" t="s">
        <v>79</v>
      </c>
      <c r="F7" s="2" t="s">
        <v>72</v>
      </c>
      <c r="H7" s="2" t="s">
        <v>80</v>
      </c>
      <c r="J7" s="2" t="s">
        <v>81</v>
      </c>
    </row>
    <row r="8" spans="1:15" ht="21.75" customHeight="1">
      <c r="A8" s="39" t="s">
        <v>82</v>
      </c>
      <c r="B8" s="39"/>
      <c r="D8" s="62" t="s">
        <v>83</v>
      </c>
      <c r="E8" s="51"/>
      <c r="F8" s="52">
        <f>'درآمد سرمایه گذاری در سهام'!J65</f>
        <v>1068201950071</v>
      </c>
      <c r="G8" s="51"/>
      <c r="H8" s="53">
        <f>F8/F11*100</f>
        <v>99.984659897097444</v>
      </c>
      <c r="I8" s="51"/>
      <c r="J8" s="53">
        <f>F8/8593195793398*100</f>
        <v>12.43078798334469</v>
      </c>
      <c r="L8" s="12"/>
      <c r="O8" s="13"/>
    </row>
    <row r="9" spans="1:15" ht="21.75" customHeight="1">
      <c r="A9" s="41" t="s">
        <v>84</v>
      </c>
      <c r="B9" s="41"/>
      <c r="D9" s="63"/>
      <c r="E9" s="51"/>
      <c r="F9" s="55">
        <f>'درآمد سپرده بانکی'!D9</f>
        <v>910072</v>
      </c>
      <c r="G9" s="51"/>
      <c r="H9" s="64">
        <f>F9/F11*100</f>
        <v>8.5183554847305092E-5</v>
      </c>
      <c r="I9" s="65"/>
      <c r="J9" s="64">
        <f t="shared" ref="J9:J10" si="0">F9/8593195793398*100</f>
        <v>1.059061171047903E-5</v>
      </c>
      <c r="L9" s="12"/>
    </row>
    <row r="10" spans="1:15" ht="21.75" customHeight="1">
      <c r="A10" s="43" t="s">
        <v>85</v>
      </c>
      <c r="B10" s="43"/>
      <c r="D10" s="63"/>
      <c r="E10" s="51"/>
      <c r="F10" s="57">
        <f>'سایر درآمدها'!D9</f>
        <v>162978347</v>
      </c>
      <c r="G10" s="51"/>
      <c r="H10" s="64">
        <f>F10/F11*100</f>
        <v>1.5254919347697345E-2</v>
      </c>
      <c r="I10" s="51"/>
      <c r="J10" s="64">
        <f t="shared" si="0"/>
        <v>1.8965976211692207E-3</v>
      </c>
      <c r="L10" s="12"/>
    </row>
    <row r="11" spans="1:15" ht="21.75" customHeight="1">
      <c r="A11" s="42" t="s">
        <v>60</v>
      </c>
      <c r="B11" s="42"/>
      <c r="D11" s="58"/>
      <c r="E11" s="51"/>
      <c r="F11" s="58">
        <f>SUM(F8:F10)</f>
        <v>1068365838490</v>
      </c>
      <c r="G11" s="51"/>
      <c r="H11" s="59">
        <f>SUM(H8:H10)</f>
        <v>99.999999999999986</v>
      </c>
      <c r="I11" s="51"/>
      <c r="J11" s="59">
        <f>SUM(J8:J10)</f>
        <v>12.432695171577569</v>
      </c>
      <c r="L11" s="12"/>
    </row>
  </sheetData>
  <mergeCells count="9">
    <mergeCell ref="A11:B11"/>
    <mergeCell ref="A8:B8"/>
    <mergeCell ref="A9:B9"/>
    <mergeCell ref="A10:B10"/>
    <mergeCell ref="A1:J1"/>
    <mergeCell ref="A2:J2"/>
    <mergeCell ref="A3:J3"/>
    <mergeCell ref="B5:J5"/>
    <mergeCell ref="A7:B7"/>
  </mergeCells>
  <pageMargins left="0.39" right="0.39" top="0.39" bottom="0.39" header="0" footer="0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5"/>
  <sheetViews>
    <sheetView rightToLeft="1" view="pageBreakPreview" zoomScaleNormal="100" zoomScaleSheetLayoutView="100" workbookViewId="0">
      <selection activeCell="L68" sqref="L68"/>
    </sheetView>
  </sheetViews>
  <sheetFormatPr defaultRowHeight="12.75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7.42578125" bestFit="1" customWidth="1"/>
    <col min="7" max="7" width="1.28515625" customWidth="1"/>
    <col min="8" max="8" width="15" bestFit="1" customWidth="1"/>
    <col min="9" max="9" width="1.28515625" customWidth="1"/>
    <col min="10" max="10" width="17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5.85546875" bestFit="1" customWidth="1"/>
    <col min="15" max="16" width="1.28515625" customWidth="1"/>
    <col min="17" max="17" width="15.85546875" bestFit="1" customWidth="1"/>
    <col min="18" max="18" width="1.28515625" customWidth="1"/>
    <col min="19" max="19" width="16.140625" bestFit="1" customWidth="1"/>
    <col min="20" max="20" width="1.28515625" customWidth="1"/>
    <col min="21" max="21" width="17.85546875" bestFit="1" customWidth="1"/>
    <col min="22" max="22" width="1.28515625" customWidth="1"/>
    <col min="23" max="23" width="17.28515625" bestFit="1" customWidth="1"/>
    <col min="24" max="24" width="0.28515625" customWidth="1"/>
    <col min="27" max="27" width="17.7109375" bestFit="1" customWidth="1"/>
  </cols>
  <sheetData>
    <row r="1" spans="1:27" ht="25.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</row>
    <row r="2" spans="1:27" ht="25.5">
      <c r="A2" s="35" t="s">
        <v>75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</row>
    <row r="3" spans="1:27" ht="25.5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</row>
    <row r="5" spans="1:27" ht="24">
      <c r="A5" s="1" t="s">
        <v>86</v>
      </c>
      <c r="B5" s="36" t="s">
        <v>87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AA5" s="32">
        <v>1068365838490</v>
      </c>
    </row>
    <row r="6" spans="1:27" ht="21">
      <c r="D6" s="37" t="s">
        <v>88</v>
      </c>
      <c r="E6" s="37"/>
      <c r="F6" s="37"/>
      <c r="G6" s="37"/>
      <c r="H6" s="37"/>
      <c r="I6" s="37"/>
      <c r="J6" s="37"/>
      <c r="K6" s="37"/>
      <c r="L6" s="37"/>
      <c r="N6" s="37" t="s">
        <v>89</v>
      </c>
      <c r="O6" s="37"/>
      <c r="P6" s="37"/>
      <c r="Q6" s="37"/>
      <c r="R6" s="37"/>
      <c r="S6" s="37"/>
      <c r="T6" s="37"/>
      <c r="U6" s="37"/>
      <c r="V6" s="37"/>
      <c r="W6" s="37"/>
    </row>
    <row r="7" spans="1:27" ht="21">
      <c r="D7" s="3"/>
      <c r="E7" s="3"/>
      <c r="F7" s="3"/>
      <c r="G7" s="3"/>
      <c r="H7" s="3"/>
      <c r="I7" s="3"/>
      <c r="J7" s="38" t="s">
        <v>60</v>
      </c>
      <c r="K7" s="38"/>
      <c r="L7" s="38"/>
      <c r="N7" s="3"/>
      <c r="O7" s="3"/>
      <c r="P7" s="3"/>
      <c r="Q7" s="3"/>
      <c r="R7" s="3"/>
      <c r="S7" s="3"/>
      <c r="T7" s="3"/>
      <c r="U7" s="38" t="s">
        <v>60</v>
      </c>
      <c r="V7" s="38"/>
      <c r="W7" s="38"/>
      <c r="AA7" s="32">
        <v>5449203026940</v>
      </c>
    </row>
    <row r="8" spans="1:27" ht="21">
      <c r="A8" s="37" t="s">
        <v>90</v>
      </c>
      <c r="B8" s="37"/>
      <c r="D8" s="2" t="s">
        <v>91</v>
      </c>
      <c r="F8" s="2" t="s">
        <v>92</v>
      </c>
      <c r="H8" s="2" t="s">
        <v>93</v>
      </c>
      <c r="J8" s="4" t="s">
        <v>72</v>
      </c>
      <c r="K8" s="3"/>
      <c r="L8" s="4" t="s">
        <v>80</v>
      </c>
      <c r="N8" s="2" t="s">
        <v>91</v>
      </c>
      <c r="P8" s="37" t="s">
        <v>92</v>
      </c>
      <c r="Q8" s="37"/>
      <c r="S8" s="2" t="s">
        <v>93</v>
      </c>
      <c r="U8" s="4" t="s">
        <v>72</v>
      </c>
      <c r="V8" s="3"/>
      <c r="W8" s="4" t="s">
        <v>80</v>
      </c>
    </row>
    <row r="9" spans="1:27" ht="18.75">
      <c r="A9" s="39" t="s">
        <v>26</v>
      </c>
      <c r="B9" s="39"/>
      <c r="D9" s="52">
        <v>0</v>
      </c>
      <c r="E9" s="51"/>
      <c r="F9" s="52">
        <v>-13501800608</v>
      </c>
      <c r="G9" s="51"/>
      <c r="H9" s="52">
        <v>8860018920</v>
      </c>
      <c r="I9" s="51"/>
      <c r="J9" s="52">
        <v>-4641781688</v>
      </c>
      <c r="K9" s="51"/>
      <c r="L9" s="66">
        <f>J9/1068365838490*100</f>
        <v>-0.4344749261695387</v>
      </c>
      <c r="M9" s="67"/>
      <c r="N9" s="68">
        <v>10903953850</v>
      </c>
      <c r="O9" s="67"/>
      <c r="P9" s="69">
        <v>14538573532</v>
      </c>
      <c r="Q9" s="69"/>
      <c r="R9" s="67"/>
      <c r="S9" s="68">
        <v>40856626336</v>
      </c>
      <c r="T9" s="67"/>
      <c r="U9" s="68">
        <v>66299153718</v>
      </c>
      <c r="V9" s="67"/>
      <c r="W9" s="66">
        <f t="shared" ref="W9:W61" si="0">U9/5449203026940*100</f>
        <v>1.2166761522781855</v>
      </c>
      <c r="X9" s="29"/>
      <c r="Y9" s="29"/>
      <c r="Z9" s="29"/>
    </row>
    <row r="10" spans="1:27" ht="18.75">
      <c r="A10" s="41" t="s">
        <v>56</v>
      </c>
      <c r="B10" s="41"/>
      <c r="D10" s="55">
        <v>0</v>
      </c>
      <c r="E10" s="51"/>
      <c r="F10" s="55">
        <v>736109163</v>
      </c>
      <c r="G10" s="51"/>
      <c r="H10" s="55">
        <v>747081807</v>
      </c>
      <c r="I10" s="51"/>
      <c r="J10" s="70">
        <v>1483190970</v>
      </c>
      <c r="K10" s="67"/>
      <c r="L10" s="71">
        <f t="shared" ref="L10:L64" si="1">J10/1068365838490*100</f>
        <v>0.13882800409420643</v>
      </c>
      <c r="M10" s="67"/>
      <c r="N10" s="70">
        <v>257763000</v>
      </c>
      <c r="O10" s="67"/>
      <c r="P10" s="72">
        <v>1978679797</v>
      </c>
      <c r="Q10" s="72"/>
      <c r="R10" s="67"/>
      <c r="S10" s="70">
        <v>1585593896</v>
      </c>
      <c r="T10" s="67"/>
      <c r="U10" s="70">
        <v>3822036693</v>
      </c>
      <c r="V10" s="67"/>
      <c r="W10" s="71">
        <f t="shared" si="0"/>
        <v>7.0139370364885531E-2</v>
      </c>
    </row>
    <row r="11" spans="1:27" ht="18.75">
      <c r="A11" s="41" t="s">
        <v>27</v>
      </c>
      <c r="B11" s="41"/>
      <c r="D11" s="55">
        <v>0</v>
      </c>
      <c r="E11" s="51"/>
      <c r="F11" s="55">
        <v>560361982</v>
      </c>
      <c r="G11" s="51"/>
      <c r="H11" s="55">
        <v>4555070432</v>
      </c>
      <c r="I11" s="51"/>
      <c r="J11" s="70">
        <v>5115432414</v>
      </c>
      <c r="K11" s="67"/>
      <c r="L11" s="71">
        <f t="shared" si="1"/>
        <v>0.47880905863014278</v>
      </c>
      <c r="M11" s="67"/>
      <c r="N11" s="70">
        <v>0</v>
      </c>
      <c r="O11" s="67"/>
      <c r="P11" s="72">
        <v>1188738648</v>
      </c>
      <c r="Q11" s="72"/>
      <c r="R11" s="67"/>
      <c r="S11" s="70">
        <v>4555070432</v>
      </c>
      <c r="T11" s="67"/>
      <c r="U11" s="70">
        <v>5743809080</v>
      </c>
      <c r="V11" s="67"/>
      <c r="W11" s="71">
        <f t="shared" si="0"/>
        <v>0.10540640625066665</v>
      </c>
    </row>
    <row r="12" spans="1:27" ht="18.75">
      <c r="A12" s="41" t="s">
        <v>44</v>
      </c>
      <c r="B12" s="41"/>
      <c r="D12" s="55">
        <v>0</v>
      </c>
      <c r="E12" s="51"/>
      <c r="F12" s="55">
        <v>0</v>
      </c>
      <c r="G12" s="51"/>
      <c r="H12" s="55">
        <f>-13852708888+13352145647</f>
        <v>-500563241</v>
      </c>
      <c r="I12" s="51"/>
      <c r="J12" s="70">
        <v>-13852708888</v>
      </c>
      <c r="K12" s="67"/>
      <c r="L12" s="71">
        <f t="shared" si="1"/>
        <v>-1.2966259673352203</v>
      </c>
      <c r="M12" s="67"/>
      <c r="N12" s="70">
        <v>10642620938</v>
      </c>
      <c r="O12" s="67"/>
      <c r="P12" s="72">
        <v>0</v>
      </c>
      <c r="Q12" s="72"/>
      <c r="R12" s="67"/>
      <c r="S12" s="70">
        <v>-25621535054</v>
      </c>
      <c r="T12" s="67"/>
      <c r="U12" s="70">
        <v>-14978914116</v>
      </c>
      <c r="V12" s="67"/>
      <c r="W12" s="71">
        <f t="shared" si="0"/>
        <v>-0.27488265792165589</v>
      </c>
    </row>
    <row r="13" spans="1:27" ht="18.75">
      <c r="A13" s="41" t="s">
        <v>50</v>
      </c>
      <c r="B13" s="41"/>
      <c r="D13" s="55">
        <v>0</v>
      </c>
      <c r="E13" s="51"/>
      <c r="F13" s="55">
        <v>161087374483</v>
      </c>
      <c r="G13" s="51"/>
      <c r="H13" s="55">
        <v>40124704191</v>
      </c>
      <c r="I13" s="51"/>
      <c r="J13" s="70">
        <v>201212078674</v>
      </c>
      <c r="K13" s="67"/>
      <c r="L13" s="71">
        <f t="shared" si="1"/>
        <v>18.833630899167257</v>
      </c>
      <c r="M13" s="67"/>
      <c r="N13" s="70">
        <v>9796015350</v>
      </c>
      <c r="O13" s="67"/>
      <c r="P13" s="72">
        <v>939434271908</v>
      </c>
      <c r="Q13" s="72"/>
      <c r="R13" s="67"/>
      <c r="S13" s="70">
        <v>141658545597</v>
      </c>
      <c r="T13" s="67"/>
      <c r="U13" s="70">
        <v>1090888832855</v>
      </c>
      <c r="V13" s="67"/>
      <c r="W13" s="71">
        <f t="shared" si="0"/>
        <v>20.019236344504282</v>
      </c>
    </row>
    <row r="14" spans="1:27" ht="18.75">
      <c r="A14" s="41" t="s">
        <v>48</v>
      </c>
      <c r="B14" s="41"/>
      <c r="D14" s="55">
        <v>0</v>
      </c>
      <c r="E14" s="51"/>
      <c r="F14" s="55">
        <v>-1356505581</v>
      </c>
      <c r="G14" s="51"/>
      <c r="H14" s="55">
        <v>1706400811</v>
      </c>
      <c r="I14" s="51"/>
      <c r="J14" s="70">
        <v>349895230</v>
      </c>
      <c r="K14" s="67"/>
      <c r="L14" s="71">
        <f t="shared" si="1"/>
        <v>3.2750507119783299E-2</v>
      </c>
      <c r="M14" s="67"/>
      <c r="N14" s="70">
        <v>176463627</v>
      </c>
      <c r="O14" s="67"/>
      <c r="P14" s="72">
        <v>45189431795</v>
      </c>
      <c r="Q14" s="72"/>
      <c r="R14" s="67"/>
      <c r="S14" s="70">
        <v>1678415057</v>
      </c>
      <c r="T14" s="67"/>
      <c r="U14" s="70">
        <v>47044310479</v>
      </c>
      <c r="V14" s="67"/>
      <c r="W14" s="71">
        <f t="shared" si="0"/>
        <v>0.86332460446821946</v>
      </c>
    </row>
    <row r="15" spans="1:27" ht="18.75">
      <c r="A15" s="41" t="s">
        <v>41</v>
      </c>
      <c r="B15" s="41"/>
      <c r="D15" s="55">
        <v>2677649511</v>
      </c>
      <c r="E15" s="51"/>
      <c r="F15" s="55">
        <v>796064460</v>
      </c>
      <c r="G15" s="51"/>
      <c r="H15" s="55">
        <v>8282611015</v>
      </c>
      <c r="I15" s="51"/>
      <c r="J15" s="70">
        <v>11756324986</v>
      </c>
      <c r="K15" s="67"/>
      <c r="L15" s="71">
        <f t="shared" si="1"/>
        <v>1.1004025552348322</v>
      </c>
      <c r="M15" s="67"/>
      <c r="N15" s="70">
        <v>2677649511</v>
      </c>
      <c r="O15" s="67"/>
      <c r="P15" s="72">
        <v>7312666742</v>
      </c>
      <c r="Q15" s="72"/>
      <c r="R15" s="67"/>
      <c r="S15" s="70">
        <v>8282611015</v>
      </c>
      <c r="T15" s="67"/>
      <c r="U15" s="70">
        <v>18272927268</v>
      </c>
      <c r="V15" s="67"/>
      <c r="W15" s="71">
        <f t="shared" si="0"/>
        <v>0.33533210595497237</v>
      </c>
    </row>
    <row r="16" spans="1:27" ht="18.75">
      <c r="A16" s="41" t="s">
        <v>55</v>
      </c>
      <c r="B16" s="41"/>
      <c r="D16" s="55">
        <v>0</v>
      </c>
      <c r="E16" s="51"/>
      <c r="F16" s="55">
        <v>0</v>
      </c>
      <c r="G16" s="51"/>
      <c r="H16" s="55">
        <f>2050249554-1430130376</f>
        <v>620119178</v>
      </c>
      <c r="I16" s="51"/>
      <c r="J16" s="70">
        <v>2050249554</v>
      </c>
      <c r="K16" s="67"/>
      <c r="L16" s="71">
        <f t="shared" si="1"/>
        <v>0.19190519577991827</v>
      </c>
      <c r="M16" s="67"/>
      <c r="N16" s="70">
        <v>252787162</v>
      </c>
      <c r="O16" s="67"/>
      <c r="P16" s="72">
        <v>0</v>
      </c>
      <c r="Q16" s="72"/>
      <c r="R16" s="67"/>
      <c r="S16" s="70">
        <v>3379912739</v>
      </c>
      <c r="T16" s="67"/>
      <c r="U16" s="70">
        <v>3632699901</v>
      </c>
      <c r="V16" s="67"/>
      <c r="W16" s="71">
        <f t="shared" si="0"/>
        <v>6.6664792686939811E-2</v>
      </c>
    </row>
    <row r="17" spans="1:23" ht="18.75">
      <c r="A17" s="41" t="s">
        <v>94</v>
      </c>
      <c r="B17" s="41"/>
      <c r="D17" s="55">
        <v>0</v>
      </c>
      <c r="E17" s="51"/>
      <c r="F17" s="55">
        <v>0</v>
      </c>
      <c r="G17" s="51"/>
      <c r="H17" s="55">
        <v>0</v>
      </c>
      <c r="I17" s="51"/>
      <c r="J17" s="70">
        <v>0</v>
      </c>
      <c r="K17" s="67"/>
      <c r="L17" s="71">
        <f t="shared" si="1"/>
        <v>0</v>
      </c>
      <c r="M17" s="67"/>
      <c r="N17" s="70">
        <v>39883800000</v>
      </c>
      <c r="O17" s="67"/>
      <c r="P17" s="72">
        <v>0</v>
      </c>
      <c r="Q17" s="72"/>
      <c r="R17" s="67"/>
      <c r="S17" s="70">
        <v>-18409977774</v>
      </c>
      <c r="T17" s="67"/>
      <c r="U17" s="70">
        <v>21473822226</v>
      </c>
      <c r="V17" s="67"/>
      <c r="W17" s="71">
        <f t="shared" si="0"/>
        <v>0.39407271338279765</v>
      </c>
    </row>
    <row r="18" spans="1:23" ht="18.75">
      <c r="A18" s="41" t="s">
        <v>42</v>
      </c>
      <c r="B18" s="41"/>
      <c r="D18" s="55">
        <v>0</v>
      </c>
      <c r="E18" s="51"/>
      <c r="F18" s="55">
        <v>65985954</v>
      </c>
      <c r="G18" s="51"/>
      <c r="H18" s="55">
        <v>0</v>
      </c>
      <c r="I18" s="51"/>
      <c r="J18" s="70">
        <v>65985954</v>
      </c>
      <c r="K18" s="67"/>
      <c r="L18" s="71">
        <f t="shared" si="1"/>
        <v>6.1763444339686868E-3</v>
      </c>
      <c r="M18" s="67"/>
      <c r="N18" s="70">
        <v>0</v>
      </c>
      <c r="O18" s="67"/>
      <c r="P18" s="72">
        <v>2517104421</v>
      </c>
      <c r="Q18" s="72"/>
      <c r="R18" s="67"/>
      <c r="S18" s="70">
        <v>3188596774</v>
      </c>
      <c r="T18" s="67"/>
      <c r="U18" s="70">
        <v>5705701195</v>
      </c>
      <c r="V18" s="67"/>
      <c r="W18" s="71">
        <f t="shared" si="0"/>
        <v>0.10470707673749563</v>
      </c>
    </row>
    <row r="19" spans="1:23" ht="18.75">
      <c r="A19" s="41" t="s">
        <v>51</v>
      </c>
      <c r="B19" s="41"/>
      <c r="D19" s="55">
        <v>0</v>
      </c>
      <c r="E19" s="51"/>
      <c r="F19" s="55">
        <v>44739936984</v>
      </c>
      <c r="G19" s="51"/>
      <c r="H19" s="55">
        <v>0</v>
      </c>
      <c r="I19" s="51"/>
      <c r="J19" s="70">
        <v>44739936984</v>
      </c>
      <c r="K19" s="67"/>
      <c r="L19" s="71">
        <f t="shared" si="1"/>
        <v>4.1876981996386409</v>
      </c>
      <c r="M19" s="67"/>
      <c r="N19" s="70">
        <v>22002963000</v>
      </c>
      <c r="O19" s="67"/>
      <c r="P19" s="72">
        <v>230873434901</v>
      </c>
      <c r="Q19" s="72"/>
      <c r="R19" s="67"/>
      <c r="S19" s="70">
        <v>-4901</v>
      </c>
      <c r="T19" s="67"/>
      <c r="U19" s="70">
        <v>252876393000</v>
      </c>
      <c r="V19" s="67"/>
      <c r="W19" s="71">
        <f t="shared" si="0"/>
        <v>4.6406124299245048</v>
      </c>
    </row>
    <row r="20" spans="1:23" ht="18.75">
      <c r="A20" s="41" t="s">
        <v>95</v>
      </c>
      <c r="B20" s="41"/>
      <c r="D20" s="55">
        <v>0</v>
      </c>
      <c r="E20" s="51"/>
      <c r="F20" s="55">
        <v>0</v>
      </c>
      <c r="G20" s="51"/>
      <c r="H20" s="55">
        <v>0</v>
      </c>
      <c r="I20" s="51"/>
      <c r="J20" s="70">
        <v>0</v>
      </c>
      <c r="K20" s="67"/>
      <c r="L20" s="71">
        <f t="shared" si="1"/>
        <v>0</v>
      </c>
      <c r="M20" s="67"/>
      <c r="N20" s="70">
        <v>0</v>
      </c>
      <c r="O20" s="67"/>
      <c r="P20" s="72">
        <v>0</v>
      </c>
      <c r="Q20" s="72"/>
      <c r="R20" s="67"/>
      <c r="S20" s="70">
        <v>-3550922428</v>
      </c>
      <c r="T20" s="67"/>
      <c r="U20" s="70">
        <v>-3550922428</v>
      </c>
      <c r="V20" s="67"/>
      <c r="W20" s="71">
        <f t="shared" si="0"/>
        <v>-6.51640691390062E-2</v>
      </c>
    </row>
    <row r="21" spans="1:23" ht="18.75">
      <c r="A21" s="41" t="s">
        <v>96</v>
      </c>
      <c r="B21" s="41"/>
      <c r="D21" s="55">
        <v>0</v>
      </c>
      <c r="E21" s="51"/>
      <c r="F21" s="55">
        <v>0</v>
      </c>
      <c r="G21" s="51"/>
      <c r="H21" s="55">
        <v>0</v>
      </c>
      <c r="I21" s="51"/>
      <c r="J21" s="70">
        <v>0</v>
      </c>
      <c r="K21" s="67"/>
      <c r="L21" s="71">
        <f t="shared" si="1"/>
        <v>0</v>
      </c>
      <c r="M21" s="67"/>
      <c r="N21" s="70">
        <v>0</v>
      </c>
      <c r="O21" s="67"/>
      <c r="P21" s="72">
        <v>0</v>
      </c>
      <c r="Q21" s="72"/>
      <c r="R21" s="67"/>
      <c r="S21" s="70">
        <v>6652167096</v>
      </c>
      <c r="T21" s="67"/>
      <c r="U21" s="70">
        <v>6652167096</v>
      </c>
      <c r="V21" s="67"/>
      <c r="W21" s="71">
        <f t="shared" si="0"/>
        <v>0.1220759634594772</v>
      </c>
    </row>
    <row r="22" spans="1:23" ht="18.75">
      <c r="A22" s="41" t="s">
        <v>23</v>
      </c>
      <c r="B22" s="41"/>
      <c r="D22" s="55">
        <v>0</v>
      </c>
      <c r="E22" s="51"/>
      <c r="F22" s="55">
        <v>-23725658657</v>
      </c>
      <c r="G22" s="51"/>
      <c r="H22" s="55">
        <v>0</v>
      </c>
      <c r="I22" s="51"/>
      <c r="J22" s="70">
        <v>-23725658657</v>
      </c>
      <c r="K22" s="67"/>
      <c r="L22" s="71">
        <f t="shared" si="1"/>
        <v>-2.2207429142935924</v>
      </c>
      <c r="M22" s="67"/>
      <c r="N22" s="70">
        <v>7667957000</v>
      </c>
      <c r="O22" s="67"/>
      <c r="P22" s="72">
        <v>129322555625</v>
      </c>
      <c r="Q22" s="72"/>
      <c r="R22" s="67"/>
      <c r="S22" s="70">
        <v>13149811522</v>
      </c>
      <c r="T22" s="67"/>
      <c r="U22" s="70">
        <v>150140324147</v>
      </c>
      <c r="V22" s="67"/>
      <c r="W22" s="71">
        <f t="shared" si="0"/>
        <v>2.7552712461754485</v>
      </c>
    </row>
    <row r="23" spans="1:23" ht="18.75">
      <c r="A23" s="41" t="s">
        <v>97</v>
      </c>
      <c r="B23" s="41"/>
      <c r="D23" s="55">
        <v>0</v>
      </c>
      <c r="E23" s="51"/>
      <c r="F23" s="55">
        <v>0</v>
      </c>
      <c r="G23" s="51"/>
      <c r="H23" s="55">
        <v>0</v>
      </c>
      <c r="I23" s="51"/>
      <c r="J23" s="70">
        <v>0</v>
      </c>
      <c r="K23" s="67"/>
      <c r="L23" s="71">
        <f t="shared" si="1"/>
        <v>0</v>
      </c>
      <c r="M23" s="67"/>
      <c r="N23" s="70">
        <v>0</v>
      </c>
      <c r="O23" s="67"/>
      <c r="P23" s="72">
        <v>0</v>
      </c>
      <c r="Q23" s="72"/>
      <c r="R23" s="67"/>
      <c r="S23" s="70">
        <v>39318760598</v>
      </c>
      <c r="T23" s="67"/>
      <c r="U23" s="70">
        <v>39318760598</v>
      </c>
      <c r="V23" s="67"/>
      <c r="W23" s="71">
        <f t="shared" si="0"/>
        <v>0.72155066353032271</v>
      </c>
    </row>
    <row r="24" spans="1:23" ht="18.75">
      <c r="A24" s="41" t="s">
        <v>98</v>
      </c>
      <c r="B24" s="41"/>
      <c r="D24" s="55">
        <v>0</v>
      </c>
      <c r="E24" s="51"/>
      <c r="F24" s="55">
        <v>0</v>
      </c>
      <c r="G24" s="51"/>
      <c r="H24" s="55">
        <v>0</v>
      </c>
      <c r="I24" s="51"/>
      <c r="J24" s="70">
        <v>0</v>
      </c>
      <c r="K24" s="67"/>
      <c r="L24" s="71">
        <f t="shared" si="1"/>
        <v>0</v>
      </c>
      <c r="M24" s="67"/>
      <c r="N24" s="70">
        <v>0</v>
      </c>
      <c r="O24" s="67"/>
      <c r="P24" s="72">
        <v>0</v>
      </c>
      <c r="Q24" s="72"/>
      <c r="R24" s="67"/>
      <c r="S24" s="70">
        <v>0</v>
      </c>
      <c r="T24" s="67"/>
      <c r="U24" s="70">
        <v>0</v>
      </c>
      <c r="V24" s="67"/>
      <c r="W24" s="71">
        <f t="shared" si="0"/>
        <v>0</v>
      </c>
    </row>
    <row r="25" spans="1:23" ht="18.75">
      <c r="A25" s="41" t="s">
        <v>99</v>
      </c>
      <c r="B25" s="41"/>
      <c r="D25" s="55">
        <v>0</v>
      </c>
      <c r="E25" s="51"/>
      <c r="F25" s="55">
        <v>0</v>
      </c>
      <c r="G25" s="51"/>
      <c r="H25" s="55">
        <v>0</v>
      </c>
      <c r="I25" s="51"/>
      <c r="J25" s="70">
        <v>0</v>
      </c>
      <c r="K25" s="67"/>
      <c r="L25" s="71">
        <f t="shared" si="1"/>
        <v>0</v>
      </c>
      <c r="M25" s="67"/>
      <c r="N25" s="70">
        <v>360000000</v>
      </c>
      <c r="O25" s="67"/>
      <c r="P25" s="72">
        <v>0</v>
      </c>
      <c r="Q25" s="72"/>
      <c r="R25" s="67"/>
      <c r="S25" s="70">
        <v>2413691680</v>
      </c>
      <c r="T25" s="67"/>
      <c r="U25" s="70">
        <v>2773691680</v>
      </c>
      <c r="V25" s="67"/>
      <c r="W25" s="71">
        <f t="shared" si="0"/>
        <v>5.0900868737819203E-2</v>
      </c>
    </row>
    <row r="26" spans="1:23" ht="18.75">
      <c r="A26" s="41" t="s">
        <v>100</v>
      </c>
      <c r="B26" s="41"/>
      <c r="D26" s="55">
        <v>0</v>
      </c>
      <c r="E26" s="51"/>
      <c r="F26" s="55">
        <v>0</v>
      </c>
      <c r="G26" s="51"/>
      <c r="H26" s="55">
        <v>0</v>
      </c>
      <c r="I26" s="51"/>
      <c r="J26" s="70">
        <v>0</v>
      </c>
      <c r="K26" s="67"/>
      <c r="L26" s="71">
        <f t="shared" si="1"/>
        <v>0</v>
      </c>
      <c r="M26" s="67"/>
      <c r="N26" s="70">
        <v>0</v>
      </c>
      <c r="O26" s="67"/>
      <c r="P26" s="72">
        <v>0</v>
      </c>
      <c r="Q26" s="72"/>
      <c r="R26" s="67"/>
      <c r="S26" s="70">
        <v>657806623</v>
      </c>
      <c r="T26" s="67"/>
      <c r="U26" s="70">
        <v>657806623</v>
      </c>
      <c r="V26" s="67"/>
      <c r="W26" s="71">
        <f t="shared" si="0"/>
        <v>1.207161156866257E-2</v>
      </c>
    </row>
    <row r="27" spans="1:23" ht="18.75">
      <c r="A27" s="41" t="s">
        <v>101</v>
      </c>
      <c r="B27" s="41"/>
      <c r="D27" s="55">
        <v>0</v>
      </c>
      <c r="E27" s="51"/>
      <c r="F27" s="55">
        <v>0</v>
      </c>
      <c r="G27" s="51"/>
      <c r="H27" s="55">
        <v>0</v>
      </c>
      <c r="I27" s="51"/>
      <c r="J27" s="70">
        <v>0</v>
      </c>
      <c r="K27" s="67"/>
      <c r="L27" s="71">
        <f t="shared" si="1"/>
        <v>0</v>
      </c>
      <c r="M27" s="67"/>
      <c r="N27" s="70">
        <v>0</v>
      </c>
      <c r="O27" s="67"/>
      <c r="P27" s="72">
        <v>0</v>
      </c>
      <c r="Q27" s="72"/>
      <c r="R27" s="67"/>
      <c r="S27" s="70">
        <v>7318465504</v>
      </c>
      <c r="T27" s="67"/>
      <c r="U27" s="70">
        <v>7318465504</v>
      </c>
      <c r="V27" s="67"/>
      <c r="W27" s="71">
        <f t="shared" si="0"/>
        <v>0.13430341038531068</v>
      </c>
    </row>
    <row r="28" spans="1:23" ht="18.75">
      <c r="A28" s="41" t="s">
        <v>102</v>
      </c>
      <c r="B28" s="41"/>
      <c r="D28" s="55">
        <v>0</v>
      </c>
      <c r="E28" s="51"/>
      <c r="F28" s="55">
        <v>0</v>
      </c>
      <c r="G28" s="51"/>
      <c r="H28" s="55">
        <v>0</v>
      </c>
      <c r="I28" s="51"/>
      <c r="J28" s="70">
        <v>0</v>
      </c>
      <c r="K28" s="67"/>
      <c r="L28" s="71">
        <f t="shared" si="1"/>
        <v>0</v>
      </c>
      <c r="M28" s="67"/>
      <c r="N28" s="70">
        <v>0</v>
      </c>
      <c r="O28" s="67"/>
      <c r="P28" s="72">
        <v>0</v>
      </c>
      <c r="Q28" s="72"/>
      <c r="R28" s="67"/>
      <c r="S28" s="70">
        <v>197438481</v>
      </c>
      <c r="T28" s="67"/>
      <c r="U28" s="70">
        <v>197438481</v>
      </c>
      <c r="V28" s="67"/>
      <c r="W28" s="71">
        <f t="shared" si="0"/>
        <v>3.6232542634931251E-3</v>
      </c>
    </row>
    <row r="29" spans="1:23" ht="18.75">
      <c r="A29" s="41" t="s">
        <v>29</v>
      </c>
      <c r="B29" s="41"/>
      <c r="D29" s="55">
        <v>0</v>
      </c>
      <c r="E29" s="51"/>
      <c r="F29" s="55">
        <v>68239952140</v>
      </c>
      <c r="G29" s="51"/>
      <c r="H29" s="55">
        <v>0</v>
      </c>
      <c r="I29" s="51"/>
      <c r="J29" s="70">
        <v>68239952140</v>
      </c>
      <c r="K29" s="67"/>
      <c r="L29" s="71">
        <f t="shared" si="1"/>
        <v>6.387320680006817</v>
      </c>
      <c r="M29" s="67"/>
      <c r="N29" s="70">
        <v>15702509564</v>
      </c>
      <c r="O29" s="67"/>
      <c r="P29" s="72">
        <v>254269296641</v>
      </c>
      <c r="Q29" s="72"/>
      <c r="R29" s="67"/>
      <c r="S29" s="70">
        <v>25120291198</v>
      </c>
      <c r="T29" s="67"/>
      <c r="U29" s="70">
        <v>295092097403</v>
      </c>
      <c r="V29" s="67"/>
      <c r="W29" s="71">
        <f t="shared" si="0"/>
        <v>5.4153257998300157</v>
      </c>
    </row>
    <row r="30" spans="1:23" ht="18.75">
      <c r="A30" s="41" t="s">
        <v>37</v>
      </c>
      <c r="B30" s="41"/>
      <c r="D30" s="55">
        <v>0</v>
      </c>
      <c r="E30" s="51"/>
      <c r="F30" s="55">
        <v>63499584052</v>
      </c>
      <c r="G30" s="51"/>
      <c r="H30" s="55">
        <v>0</v>
      </c>
      <c r="I30" s="51"/>
      <c r="J30" s="70">
        <v>63499584052</v>
      </c>
      <c r="K30" s="67"/>
      <c r="L30" s="71">
        <f t="shared" si="1"/>
        <v>5.9436179784397289</v>
      </c>
      <c r="M30" s="67"/>
      <c r="N30" s="70">
        <v>10704285000</v>
      </c>
      <c r="O30" s="67"/>
      <c r="P30" s="72">
        <v>85938102134</v>
      </c>
      <c r="Q30" s="72"/>
      <c r="R30" s="67"/>
      <c r="S30" s="70">
        <v>-7765</v>
      </c>
      <c r="T30" s="67"/>
      <c r="U30" s="70">
        <v>96642379369</v>
      </c>
      <c r="V30" s="67"/>
      <c r="W30" s="71">
        <f t="shared" si="0"/>
        <v>1.7735140146405874</v>
      </c>
    </row>
    <row r="31" spans="1:23" ht="18.75">
      <c r="A31" s="41" t="s">
        <v>103</v>
      </c>
      <c r="B31" s="41"/>
      <c r="D31" s="55">
        <v>0</v>
      </c>
      <c r="E31" s="51"/>
      <c r="F31" s="55">
        <v>0</v>
      </c>
      <c r="G31" s="51"/>
      <c r="H31" s="55">
        <v>0</v>
      </c>
      <c r="I31" s="51"/>
      <c r="J31" s="70">
        <v>0</v>
      </c>
      <c r="K31" s="67"/>
      <c r="L31" s="71">
        <f t="shared" si="1"/>
        <v>0</v>
      </c>
      <c r="M31" s="67"/>
      <c r="N31" s="70">
        <v>0</v>
      </c>
      <c r="O31" s="67"/>
      <c r="P31" s="72">
        <v>0</v>
      </c>
      <c r="Q31" s="72"/>
      <c r="R31" s="67"/>
      <c r="S31" s="70">
        <v>3137949896</v>
      </c>
      <c r="T31" s="67"/>
      <c r="U31" s="70">
        <v>3137949896</v>
      </c>
      <c r="V31" s="67"/>
      <c r="W31" s="71">
        <f t="shared" si="0"/>
        <v>5.7585483243815114E-2</v>
      </c>
    </row>
    <row r="32" spans="1:23" ht="18.75">
      <c r="A32" s="41" t="s">
        <v>45</v>
      </c>
      <c r="B32" s="41"/>
      <c r="D32" s="55">
        <v>0</v>
      </c>
      <c r="E32" s="51"/>
      <c r="F32" s="55">
        <v>109787942988</v>
      </c>
      <c r="G32" s="51"/>
      <c r="H32" s="55">
        <v>0</v>
      </c>
      <c r="I32" s="51"/>
      <c r="J32" s="70">
        <v>109787942988</v>
      </c>
      <c r="K32" s="67"/>
      <c r="L32" s="71">
        <f t="shared" si="1"/>
        <v>10.276249860550706</v>
      </c>
      <c r="M32" s="67"/>
      <c r="N32" s="70">
        <v>6338934195</v>
      </c>
      <c r="O32" s="67"/>
      <c r="P32" s="72">
        <v>221100278085</v>
      </c>
      <c r="Q32" s="72"/>
      <c r="R32" s="67"/>
      <c r="S32" s="70">
        <v>-2267</v>
      </c>
      <c r="T32" s="67"/>
      <c r="U32" s="70">
        <v>227439210013</v>
      </c>
      <c r="V32" s="67"/>
      <c r="W32" s="71">
        <f t="shared" si="0"/>
        <v>4.1738068647575881</v>
      </c>
    </row>
    <row r="33" spans="1:23" ht="18.75">
      <c r="A33" s="41" t="s">
        <v>25</v>
      </c>
      <c r="B33" s="41"/>
      <c r="D33" s="55">
        <v>0</v>
      </c>
      <c r="E33" s="51"/>
      <c r="F33" s="55">
        <v>55711420745</v>
      </c>
      <c r="G33" s="51"/>
      <c r="H33" s="55">
        <v>0</v>
      </c>
      <c r="I33" s="51"/>
      <c r="J33" s="70">
        <v>55711420745</v>
      </c>
      <c r="K33" s="67"/>
      <c r="L33" s="71">
        <f t="shared" si="1"/>
        <v>5.2146389128035997</v>
      </c>
      <c r="M33" s="67"/>
      <c r="N33" s="70">
        <v>44835555120</v>
      </c>
      <c r="O33" s="67"/>
      <c r="P33" s="72">
        <v>237741786032</v>
      </c>
      <c r="Q33" s="72"/>
      <c r="R33" s="67"/>
      <c r="S33" s="70">
        <v>13924856514</v>
      </c>
      <c r="T33" s="67"/>
      <c r="U33" s="70">
        <v>296502197666</v>
      </c>
      <c r="V33" s="67"/>
      <c r="W33" s="71">
        <f t="shared" si="0"/>
        <v>5.4412029832645237</v>
      </c>
    </row>
    <row r="34" spans="1:23" ht="18.75">
      <c r="A34" s="41" t="s">
        <v>104</v>
      </c>
      <c r="B34" s="41"/>
      <c r="D34" s="55">
        <v>0</v>
      </c>
      <c r="E34" s="51"/>
      <c r="F34" s="55">
        <v>0</v>
      </c>
      <c r="G34" s="51"/>
      <c r="H34" s="55">
        <v>0</v>
      </c>
      <c r="I34" s="51"/>
      <c r="J34" s="70">
        <v>0</v>
      </c>
      <c r="K34" s="67"/>
      <c r="L34" s="71">
        <f t="shared" si="1"/>
        <v>0</v>
      </c>
      <c r="M34" s="67"/>
      <c r="N34" s="70">
        <v>0</v>
      </c>
      <c r="O34" s="67"/>
      <c r="P34" s="72">
        <v>0</v>
      </c>
      <c r="Q34" s="72"/>
      <c r="R34" s="67"/>
      <c r="S34" s="70">
        <v>1988304097</v>
      </c>
      <c r="T34" s="67"/>
      <c r="U34" s="70">
        <v>1988304097</v>
      </c>
      <c r="V34" s="67"/>
      <c r="W34" s="71">
        <f t="shared" si="0"/>
        <v>3.6487979749885227E-2</v>
      </c>
    </row>
    <row r="35" spans="1:23" ht="18.75">
      <c r="A35" s="41" t="s">
        <v>22</v>
      </c>
      <c r="B35" s="41"/>
      <c r="D35" s="55">
        <v>0</v>
      </c>
      <c r="E35" s="51"/>
      <c r="F35" s="55">
        <v>15528749986</v>
      </c>
      <c r="G35" s="51"/>
      <c r="H35" s="55">
        <v>0</v>
      </c>
      <c r="I35" s="51"/>
      <c r="J35" s="70">
        <v>15528749986</v>
      </c>
      <c r="K35" s="67"/>
      <c r="L35" s="71">
        <f t="shared" si="1"/>
        <v>1.4535049162511526</v>
      </c>
      <c r="M35" s="67"/>
      <c r="N35" s="70">
        <v>34036156004</v>
      </c>
      <c r="O35" s="67"/>
      <c r="P35" s="72">
        <v>325182754694</v>
      </c>
      <c r="Q35" s="72"/>
      <c r="R35" s="67"/>
      <c r="S35" s="70">
        <v>-4118</v>
      </c>
      <c r="T35" s="67"/>
      <c r="U35" s="70">
        <v>359218906580</v>
      </c>
      <c r="V35" s="67"/>
      <c r="W35" s="71">
        <f t="shared" si="0"/>
        <v>6.5921365895907789</v>
      </c>
    </row>
    <row r="36" spans="1:23" ht="18.75">
      <c r="A36" s="41" t="s">
        <v>105</v>
      </c>
      <c r="B36" s="41"/>
      <c r="D36" s="55">
        <v>0</v>
      </c>
      <c r="E36" s="51"/>
      <c r="F36" s="55">
        <v>0</v>
      </c>
      <c r="G36" s="51"/>
      <c r="H36" s="55">
        <v>0</v>
      </c>
      <c r="I36" s="51"/>
      <c r="J36" s="70">
        <v>0</v>
      </c>
      <c r="K36" s="67"/>
      <c r="L36" s="71">
        <f t="shared" si="1"/>
        <v>0</v>
      </c>
      <c r="M36" s="67"/>
      <c r="N36" s="70">
        <v>7767204800</v>
      </c>
      <c r="O36" s="67"/>
      <c r="P36" s="72">
        <v>0</v>
      </c>
      <c r="Q36" s="72"/>
      <c r="R36" s="67"/>
      <c r="S36" s="70">
        <v>21183804611</v>
      </c>
      <c r="T36" s="67"/>
      <c r="U36" s="70">
        <v>28951009411</v>
      </c>
      <c r="V36" s="67"/>
      <c r="W36" s="71">
        <f t="shared" si="0"/>
        <v>0.53128887413206616</v>
      </c>
    </row>
    <row r="37" spans="1:23" ht="18.75">
      <c r="A37" s="41" t="s">
        <v>49</v>
      </c>
      <c r="B37" s="41"/>
      <c r="D37" s="55">
        <v>0</v>
      </c>
      <c r="E37" s="51"/>
      <c r="F37" s="55">
        <v>45826936725</v>
      </c>
      <c r="G37" s="51"/>
      <c r="H37" s="55">
        <v>0</v>
      </c>
      <c r="I37" s="51"/>
      <c r="J37" s="70">
        <v>45826936725</v>
      </c>
      <c r="K37" s="67"/>
      <c r="L37" s="71">
        <f t="shared" si="1"/>
        <v>4.2894423496141147</v>
      </c>
      <c r="M37" s="67"/>
      <c r="N37" s="70">
        <v>8622807690</v>
      </c>
      <c r="O37" s="67"/>
      <c r="P37" s="72">
        <v>143583182829</v>
      </c>
      <c r="Q37" s="72"/>
      <c r="R37" s="67"/>
      <c r="S37" s="70">
        <v>8882819885</v>
      </c>
      <c r="T37" s="67"/>
      <c r="U37" s="70">
        <v>161088810404</v>
      </c>
      <c r="V37" s="67"/>
      <c r="W37" s="71">
        <f t="shared" si="0"/>
        <v>2.9561902833790987</v>
      </c>
    </row>
    <row r="38" spans="1:23" ht="18.75">
      <c r="A38" s="41" t="s">
        <v>32</v>
      </c>
      <c r="B38" s="41"/>
      <c r="D38" s="55">
        <v>0</v>
      </c>
      <c r="E38" s="51"/>
      <c r="F38" s="55">
        <v>-748171063</v>
      </c>
      <c r="G38" s="51"/>
      <c r="H38" s="55">
        <v>0</v>
      </c>
      <c r="I38" s="51"/>
      <c r="J38" s="70">
        <v>-748171063</v>
      </c>
      <c r="K38" s="67"/>
      <c r="L38" s="71">
        <f t="shared" si="1"/>
        <v>-7.0029482041230856E-2</v>
      </c>
      <c r="M38" s="67"/>
      <c r="N38" s="70">
        <v>0</v>
      </c>
      <c r="O38" s="67"/>
      <c r="P38" s="72">
        <v>5649219275</v>
      </c>
      <c r="Q38" s="72"/>
      <c r="R38" s="67"/>
      <c r="S38" s="70">
        <v>2214822849</v>
      </c>
      <c r="T38" s="67"/>
      <c r="U38" s="70">
        <v>7864042124</v>
      </c>
      <c r="V38" s="67"/>
      <c r="W38" s="71">
        <f t="shared" si="0"/>
        <v>0.14431545466596521</v>
      </c>
    </row>
    <row r="39" spans="1:23" ht="18.75">
      <c r="A39" s="41" t="s">
        <v>39</v>
      </c>
      <c r="B39" s="41"/>
      <c r="D39" s="55">
        <v>0</v>
      </c>
      <c r="E39" s="51"/>
      <c r="F39" s="55">
        <v>104467427327</v>
      </c>
      <c r="G39" s="51"/>
      <c r="H39" s="55">
        <v>0</v>
      </c>
      <c r="I39" s="51"/>
      <c r="J39" s="70">
        <v>104467427327</v>
      </c>
      <c r="K39" s="67"/>
      <c r="L39" s="71">
        <f t="shared" si="1"/>
        <v>9.778244826196568</v>
      </c>
      <c r="M39" s="67"/>
      <c r="N39" s="70">
        <v>28516799746</v>
      </c>
      <c r="O39" s="67"/>
      <c r="P39" s="72">
        <v>180532059404</v>
      </c>
      <c r="Q39" s="72"/>
      <c r="R39" s="67"/>
      <c r="S39" s="70">
        <v>-8733092679</v>
      </c>
      <c r="T39" s="67"/>
      <c r="U39" s="70">
        <v>200315766471</v>
      </c>
      <c r="V39" s="67"/>
      <c r="W39" s="71">
        <f t="shared" si="0"/>
        <v>3.6760562137375037</v>
      </c>
    </row>
    <row r="40" spans="1:23" ht="18.75">
      <c r="A40" s="41" t="s">
        <v>40</v>
      </c>
      <c r="B40" s="41"/>
      <c r="D40" s="55">
        <v>0</v>
      </c>
      <c r="E40" s="51"/>
      <c r="F40" s="55">
        <v>5076249130</v>
      </c>
      <c r="G40" s="51"/>
      <c r="H40" s="55">
        <v>0</v>
      </c>
      <c r="I40" s="51"/>
      <c r="J40" s="70">
        <v>5076249130</v>
      </c>
      <c r="K40" s="67"/>
      <c r="L40" s="71">
        <f t="shared" si="1"/>
        <v>0.47514146812992791</v>
      </c>
      <c r="M40" s="67"/>
      <c r="N40" s="70">
        <v>10689258490</v>
      </c>
      <c r="O40" s="67"/>
      <c r="P40" s="72">
        <v>166627782747</v>
      </c>
      <c r="Q40" s="72"/>
      <c r="R40" s="67"/>
      <c r="S40" s="70">
        <v>30995724354</v>
      </c>
      <c r="T40" s="67"/>
      <c r="U40" s="70">
        <v>208312765591</v>
      </c>
      <c r="V40" s="67"/>
      <c r="W40" s="71">
        <f t="shared" si="0"/>
        <v>3.8228116031121346</v>
      </c>
    </row>
    <row r="41" spans="1:23" ht="18.75">
      <c r="A41" s="41" t="s">
        <v>106</v>
      </c>
      <c r="B41" s="41"/>
      <c r="D41" s="55">
        <v>0</v>
      </c>
      <c r="E41" s="51"/>
      <c r="F41" s="55">
        <v>0</v>
      </c>
      <c r="G41" s="51"/>
      <c r="H41" s="55">
        <v>0</v>
      </c>
      <c r="I41" s="51"/>
      <c r="J41" s="70">
        <v>0</v>
      </c>
      <c r="K41" s="67"/>
      <c r="L41" s="71">
        <f t="shared" si="1"/>
        <v>0</v>
      </c>
      <c r="M41" s="67"/>
      <c r="N41" s="70">
        <v>0</v>
      </c>
      <c r="O41" s="67"/>
      <c r="P41" s="72">
        <v>0</v>
      </c>
      <c r="Q41" s="72"/>
      <c r="R41" s="67"/>
      <c r="S41" s="70">
        <v>1227421593</v>
      </c>
      <c r="T41" s="67"/>
      <c r="U41" s="70">
        <v>1227421593</v>
      </c>
      <c r="V41" s="67"/>
      <c r="W41" s="71">
        <f t="shared" si="0"/>
        <v>2.2524791000295297E-2</v>
      </c>
    </row>
    <row r="42" spans="1:23" ht="18.75">
      <c r="A42" s="41" t="s">
        <v>107</v>
      </c>
      <c r="B42" s="41"/>
      <c r="D42" s="55">
        <v>0</v>
      </c>
      <c r="E42" s="51"/>
      <c r="F42" s="55">
        <v>0</v>
      </c>
      <c r="G42" s="51"/>
      <c r="H42" s="55">
        <v>0</v>
      </c>
      <c r="I42" s="51"/>
      <c r="J42" s="70">
        <v>0</v>
      </c>
      <c r="K42" s="67"/>
      <c r="L42" s="71">
        <f t="shared" si="1"/>
        <v>0</v>
      </c>
      <c r="M42" s="67"/>
      <c r="N42" s="70">
        <v>0</v>
      </c>
      <c r="O42" s="67"/>
      <c r="P42" s="72">
        <v>0</v>
      </c>
      <c r="Q42" s="72"/>
      <c r="R42" s="67"/>
      <c r="S42" s="70">
        <v>6056552398</v>
      </c>
      <c r="T42" s="67"/>
      <c r="U42" s="70">
        <v>6056552398</v>
      </c>
      <c r="V42" s="67"/>
      <c r="W42" s="71">
        <f t="shared" si="0"/>
        <v>0.11114565502620036</v>
      </c>
    </row>
    <row r="43" spans="1:23" ht="18.75">
      <c r="A43" s="41" t="s">
        <v>108</v>
      </c>
      <c r="B43" s="41"/>
      <c r="D43" s="55">
        <v>0</v>
      </c>
      <c r="E43" s="51"/>
      <c r="F43" s="55">
        <v>0</v>
      </c>
      <c r="G43" s="51"/>
      <c r="H43" s="55">
        <v>0</v>
      </c>
      <c r="I43" s="51"/>
      <c r="J43" s="70">
        <v>0</v>
      </c>
      <c r="K43" s="67"/>
      <c r="L43" s="71">
        <f t="shared" si="1"/>
        <v>0</v>
      </c>
      <c r="M43" s="67"/>
      <c r="N43" s="70">
        <v>0</v>
      </c>
      <c r="O43" s="67"/>
      <c r="P43" s="72">
        <v>0</v>
      </c>
      <c r="Q43" s="72"/>
      <c r="R43" s="67"/>
      <c r="S43" s="70">
        <v>10878615726</v>
      </c>
      <c r="T43" s="67"/>
      <c r="U43" s="70">
        <v>10878615726</v>
      </c>
      <c r="V43" s="67"/>
      <c r="W43" s="71">
        <f t="shared" si="0"/>
        <v>0.1996368216089186</v>
      </c>
    </row>
    <row r="44" spans="1:23" ht="18.75">
      <c r="A44" s="41" t="s">
        <v>35</v>
      </c>
      <c r="B44" s="41"/>
      <c r="D44" s="55">
        <v>0</v>
      </c>
      <c r="E44" s="51"/>
      <c r="F44" s="55">
        <v>15877681851</v>
      </c>
      <c r="G44" s="51"/>
      <c r="H44" s="55">
        <v>0</v>
      </c>
      <c r="I44" s="51"/>
      <c r="J44" s="70">
        <v>15877681851</v>
      </c>
      <c r="K44" s="67"/>
      <c r="L44" s="71">
        <f t="shared" si="1"/>
        <v>1.4861652515435251</v>
      </c>
      <c r="M44" s="67"/>
      <c r="N44" s="70">
        <v>17736461040</v>
      </c>
      <c r="O44" s="67"/>
      <c r="P44" s="72">
        <v>93571770745</v>
      </c>
      <c r="Q44" s="72"/>
      <c r="R44" s="67"/>
      <c r="S44" s="70">
        <v>0</v>
      </c>
      <c r="T44" s="67"/>
      <c r="U44" s="70">
        <v>111308231785</v>
      </c>
      <c r="V44" s="67"/>
      <c r="W44" s="71">
        <f t="shared" si="0"/>
        <v>2.0426515810607473</v>
      </c>
    </row>
    <row r="45" spans="1:23" ht="18.75">
      <c r="A45" s="41" t="s">
        <v>36</v>
      </c>
      <c r="B45" s="41"/>
      <c r="D45" s="55">
        <v>0</v>
      </c>
      <c r="E45" s="51"/>
      <c r="F45" s="55">
        <v>4702265674</v>
      </c>
      <c r="G45" s="51"/>
      <c r="H45" s="55">
        <v>0</v>
      </c>
      <c r="I45" s="51"/>
      <c r="J45" s="70">
        <v>4702265674</v>
      </c>
      <c r="K45" s="67"/>
      <c r="L45" s="71">
        <f t="shared" si="1"/>
        <v>0.44013628146759703</v>
      </c>
      <c r="M45" s="67"/>
      <c r="N45" s="70">
        <v>15796324500</v>
      </c>
      <c r="O45" s="67"/>
      <c r="P45" s="72">
        <v>90420080405</v>
      </c>
      <c r="Q45" s="72"/>
      <c r="R45" s="67"/>
      <c r="S45" s="70">
        <v>0</v>
      </c>
      <c r="T45" s="67"/>
      <c r="U45" s="70">
        <v>106216404905</v>
      </c>
      <c r="V45" s="67"/>
      <c r="W45" s="71">
        <f t="shared" si="0"/>
        <v>1.9492099006016634</v>
      </c>
    </row>
    <row r="46" spans="1:23" ht="18.75">
      <c r="A46" s="41" t="s">
        <v>47</v>
      </c>
      <c r="B46" s="41"/>
      <c r="D46" s="55">
        <v>0</v>
      </c>
      <c r="E46" s="51"/>
      <c r="F46" s="55">
        <v>27179148934</v>
      </c>
      <c r="G46" s="51"/>
      <c r="H46" s="55">
        <v>0</v>
      </c>
      <c r="I46" s="51"/>
      <c r="J46" s="70">
        <v>27179148934</v>
      </c>
      <c r="K46" s="67"/>
      <c r="L46" s="71">
        <f t="shared" si="1"/>
        <v>2.5439926993935233</v>
      </c>
      <c r="M46" s="67"/>
      <c r="N46" s="70">
        <v>12704490000</v>
      </c>
      <c r="O46" s="67"/>
      <c r="P46" s="72">
        <v>69385293144</v>
      </c>
      <c r="Q46" s="72"/>
      <c r="R46" s="67"/>
      <c r="S46" s="70">
        <v>0</v>
      </c>
      <c r="T46" s="67"/>
      <c r="U46" s="70">
        <v>82089783144</v>
      </c>
      <c r="V46" s="67"/>
      <c r="W46" s="71">
        <f t="shared" si="0"/>
        <v>1.5064548473999053</v>
      </c>
    </row>
    <row r="47" spans="1:23" ht="18.75">
      <c r="A47" s="41" t="s">
        <v>28</v>
      </c>
      <c r="B47" s="41"/>
      <c r="D47" s="55">
        <v>0</v>
      </c>
      <c r="E47" s="51"/>
      <c r="F47" s="55">
        <v>17821818482</v>
      </c>
      <c r="G47" s="51"/>
      <c r="H47" s="55">
        <v>0</v>
      </c>
      <c r="I47" s="51"/>
      <c r="J47" s="70">
        <v>17821818482</v>
      </c>
      <c r="K47" s="67"/>
      <c r="L47" s="71">
        <f t="shared" si="1"/>
        <v>1.668138182627487</v>
      </c>
      <c r="M47" s="67"/>
      <c r="N47" s="70">
        <v>1230919744</v>
      </c>
      <c r="O47" s="67"/>
      <c r="P47" s="72">
        <v>48100377354</v>
      </c>
      <c r="Q47" s="72"/>
      <c r="R47" s="67"/>
      <c r="S47" s="70">
        <v>0</v>
      </c>
      <c r="T47" s="67"/>
      <c r="U47" s="70">
        <v>49331297098</v>
      </c>
      <c r="V47" s="67"/>
      <c r="W47" s="71">
        <f t="shared" si="0"/>
        <v>0.90529379900352125</v>
      </c>
    </row>
    <row r="48" spans="1:23" ht="18.75">
      <c r="A48" s="41" t="s">
        <v>52</v>
      </c>
      <c r="B48" s="41"/>
      <c r="D48" s="55">
        <v>0</v>
      </c>
      <c r="E48" s="51"/>
      <c r="F48" s="55">
        <v>64457238754</v>
      </c>
      <c r="G48" s="51"/>
      <c r="H48" s="55">
        <v>0</v>
      </c>
      <c r="I48" s="51"/>
      <c r="J48" s="70">
        <v>64457238754</v>
      </c>
      <c r="K48" s="67"/>
      <c r="L48" s="71">
        <f t="shared" si="1"/>
        <v>6.0332553168399841</v>
      </c>
      <c r="M48" s="67"/>
      <c r="N48" s="70">
        <v>10944242480</v>
      </c>
      <c r="O48" s="67"/>
      <c r="P48" s="72">
        <v>201666925148</v>
      </c>
      <c r="Q48" s="72"/>
      <c r="R48" s="67"/>
      <c r="S48" s="70">
        <v>0</v>
      </c>
      <c r="T48" s="67"/>
      <c r="U48" s="70">
        <v>212611167628</v>
      </c>
      <c r="V48" s="67"/>
      <c r="W48" s="71">
        <f t="shared" si="0"/>
        <v>3.9016929003541243</v>
      </c>
    </row>
    <row r="49" spans="1:23" ht="18.75">
      <c r="A49" s="41" t="s">
        <v>21</v>
      </c>
      <c r="B49" s="41"/>
      <c r="D49" s="55">
        <v>0</v>
      </c>
      <c r="E49" s="51"/>
      <c r="F49" s="55">
        <v>60558970892</v>
      </c>
      <c r="G49" s="51"/>
      <c r="H49" s="55">
        <v>0</v>
      </c>
      <c r="I49" s="51"/>
      <c r="J49" s="70">
        <v>60558970892</v>
      </c>
      <c r="K49" s="67"/>
      <c r="L49" s="71">
        <f t="shared" si="1"/>
        <v>5.668373951154452</v>
      </c>
      <c r="M49" s="67"/>
      <c r="N49" s="70">
        <v>34475379000</v>
      </c>
      <c r="O49" s="67"/>
      <c r="P49" s="72">
        <v>444554160695</v>
      </c>
      <c r="Q49" s="72"/>
      <c r="R49" s="67"/>
      <c r="S49" s="70">
        <v>0</v>
      </c>
      <c r="T49" s="67"/>
      <c r="U49" s="70">
        <v>479029539695</v>
      </c>
      <c r="V49" s="67"/>
      <c r="W49" s="71">
        <f t="shared" si="0"/>
        <v>8.7908183513580518</v>
      </c>
    </row>
    <row r="50" spans="1:23" ht="18.75">
      <c r="A50" s="41" t="s">
        <v>46</v>
      </c>
      <c r="B50" s="41"/>
      <c r="D50" s="55">
        <v>0</v>
      </c>
      <c r="E50" s="51"/>
      <c r="F50" s="55">
        <v>-3316660728</v>
      </c>
      <c r="G50" s="51"/>
      <c r="H50" s="55">
        <v>0</v>
      </c>
      <c r="I50" s="51"/>
      <c r="J50" s="70">
        <v>-3316660728</v>
      </c>
      <c r="K50" s="67"/>
      <c r="L50" s="71">
        <f t="shared" si="1"/>
        <v>-0.310442416680758</v>
      </c>
      <c r="M50" s="67"/>
      <c r="N50" s="70">
        <v>5762928000</v>
      </c>
      <c r="O50" s="67"/>
      <c r="P50" s="72">
        <v>111648937368</v>
      </c>
      <c r="Q50" s="72"/>
      <c r="R50" s="67"/>
      <c r="S50" s="70">
        <v>0</v>
      </c>
      <c r="T50" s="67"/>
      <c r="U50" s="70">
        <v>117411865368</v>
      </c>
      <c r="V50" s="67"/>
      <c r="W50" s="71">
        <f t="shared" si="0"/>
        <v>2.1546612373870868</v>
      </c>
    </row>
    <row r="51" spans="1:23" ht="18.75">
      <c r="A51" s="41" t="s">
        <v>38</v>
      </c>
      <c r="B51" s="41"/>
      <c r="D51" s="55">
        <v>0</v>
      </c>
      <c r="E51" s="51"/>
      <c r="F51" s="55">
        <v>80769785730</v>
      </c>
      <c r="G51" s="51"/>
      <c r="H51" s="55">
        <v>0</v>
      </c>
      <c r="I51" s="51"/>
      <c r="J51" s="70">
        <v>80769785730</v>
      </c>
      <c r="K51" s="67"/>
      <c r="L51" s="71">
        <f t="shared" si="1"/>
        <v>7.56012433382912</v>
      </c>
      <c r="M51" s="67"/>
      <c r="N51" s="70">
        <v>35346000000</v>
      </c>
      <c r="O51" s="67"/>
      <c r="P51" s="72">
        <v>104110047915</v>
      </c>
      <c r="Q51" s="72"/>
      <c r="R51" s="67"/>
      <c r="S51" s="70">
        <v>0</v>
      </c>
      <c r="T51" s="67"/>
      <c r="U51" s="70">
        <v>139456047915</v>
      </c>
      <c r="V51" s="67"/>
      <c r="W51" s="71">
        <f t="shared" si="0"/>
        <v>2.559200808366862</v>
      </c>
    </row>
    <row r="52" spans="1:23" ht="18.75">
      <c r="A52" s="41" t="s">
        <v>33</v>
      </c>
      <c r="B52" s="41"/>
      <c r="D52" s="55">
        <v>0</v>
      </c>
      <c r="E52" s="51"/>
      <c r="F52" s="55">
        <v>6376327019</v>
      </c>
      <c r="G52" s="51"/>
      <c r="H52" s="55">
        <v>0</v>
      </c>
      <c r="I52" s="51"/>
      <c r="J52" s="70">
        <v>6376327019</v>
      </c>
      <c r="K52" s="67"/>
      <c r="L52" s="71">
        <f t="shared" si="1"/>
        <v>0.59682992372838617</v>
      </c>
      <c r="M52" s="67"/>
      <c r="N52" s="70">
        <v>4410000000</v>
      </c>
      <c r="O52" s="67"/>
      <c r="P52" s="72">
        <v>46325729353</v>
      </c>
      <c r="Q52" s="72"/>
      <c r="R52" s="67"/>
      <c r="S52" s="70">
        <v>0</v>
      </c>
      <c r="T52" s="67"/>
      <c r="U52" s="70">
        <v>50735729353</v>
      </c>
      <c r="V52" s="67"/>
      <c r="W52" s="71">
        <f t="shared" si="0"/>
        <v>0.9310669670807008</v>
      </c>
    </row>
    <row r="53" spans="1:23" ht="18.75">
      <c r="A53" s="41" t="s">
        <v>30</v>
      </c>
      <c r="B53" s="41"/>
      <c r="D53" s="55">
        <v>0</v>
      </c>
      <c r="E53" s="51"/>
      <c r="F53" s="55">
        <v>68642914664</v>
      </c>
      <c r="G53" s="51"/>
      <c r="H53" s="55">
        <v>0</v>
      </c>
      <c r="I53" s="51"/>
      <c r="J53" s="70">
        <v>68642914664</v>
      </c>
      <c r="K53" s="67"/>
      <c r="L53" s="71">
        <f t="shared" si="1"/>
        <v>6.4250383334062873</v>
      </c>
      <c r="M53" s="67"/>
      <c r="N53" s="70">
        <v>1807806191</v>
      </c>
      <c r="O53" s="67"/>
      <c r="P53" s="72">
        <v>120011436128</v>
      </c>
      <c r="Q53" s="72"/>
      <c r="R53" s="67"/>
      <c r="S53" s="70">
        <v>0</v>
      </c>
      <c r="T53" s="67"/>
      <c r="U53" s="70">
        <v>121819242319</v>
      </c>
      <c r="V53" s="67"/>
      <c r="W53" s="71">
        <f t="shared" si="0"/>
        <v>2.2355423667781307</v>
      </c>
    </row>
    <row r="54" spans="1:23" ht="18.75">
      <c r="A54" s="41" t="s">
        <v>53</v>
      </c>
      <c r="B54" s="41"/>
      <c r="D54" s="55">
        <v>0</v>
      </c>
      <c r="E54" s="51"/>
      <c r="F54" s="55">
        <v>28943160221</v>
      </c>
      <c r="G54" s="51"/>
      <c r="H54" s="55">
        <v>0</v>
      </c>
      <c r="I54" s="51"/>
      <c r="J54" s="70">
        <v>28943160221</v>
      </c>
      <c r="K54" s="67"/>
      <c r="L54" s="71">
        <f t="shared" si="1"/>
        <v>2.7091057368426807</v>
      </c>
      <c r="M54" s="67"/>
      <c r="N54" s="70">
        <v>5103811756</v>
      </c>
      <c r="O54" s="67"/>
      <c r="P54" s="72">
        <v>71858191826</v>
      </c>
      <c r="Q54" s="72"/>
      <c r="R54" s="67"/>
      <c r="S54" s="70">
        <v>0</v>
      </c>
      <c r="T54" s="67"/>
      <c r="U54" s="70">
        <v>76962003582</v>
      </c>
      <c r="V54" s="67"/>
      <c r="W54" s="71">
        <f t="shared" si="0"/>
        <v>1.4123533882204793</v>
      </c>
    </row>
    <row r="55" spans="1:23" ht="18.75">
      <c r="A55" s="41" t="s">
        <v>54</v>
      </c>
      <c r="B55" s="41"/>
      <c r="D55" s="55">
        <v>0</v>
      </c>
      <c r="E55" s="51"/>
      <c r="F55" s="55">
        <v>6562382748</v>
      </c>
      <c r="G55" s="51"/>
      <c r="H55" s="55">
        <v>0</v>
      </c>
      <c r="I55" s="51"/>
      <c r="J55" s="70">
        <v>6562382748</v>
      </c>
      <c r="K55" s="67"/>
      <c r="L55" s="71">
        <f t="shared" si="1"/>
        <v>0.61424490671426724</v>
      </c>
      <c r="M55" s="67"/>
      <c r="N55" s="70">
        <v>8380598481</v>
      </c>
      <c r="O55" s="67"/>
      <c r="P55" s="72">
        <v>59657506854</v>
      </c>
      <c r="Q55" s="72"/>
      <c r="R55" s="67"/>
      <c r="S55" s="70">
        <v>0</v>
      </c>
      <c r="T55" s="67"/>
      <c r="U55" s="70">
        <v>68038105335</v>
      </c>
      <c r="V55" s="67"/>
      <c r="W55" s="71">
        <f t="shared" si="0"/>
        <v>1.2485881880089682</v>
      </c>
    </row>
    <row r="56" spans="1:23" ht="18.75">
      <c r="A56" s="41" t="s">
        <v>24</v>
      </c>
      <c r="B56" s="41"/>
      <c r="D56" s="55">
        <v>0</v>
      </c>
      <c r="E56" s="51"/>
      <c r="F56" s="55">
        <v>-47929276230</v>
      </c>
      <c r="G56" s="51"/>
      <c r="H56" s="55">
        <v>0</v>
      </c>
      <c r="I56" s="51"/>
      <c r="J56" s="70">
        <v>-47929276230</v>
      </c>
      <c r="K56" s="67"/>
      <c r="L56" s="71">
        <f t="shared" si="1"/>
        <v>-4.4862232114929821</v>
      </c>
      <c r="M56" s="67"/>
      <c r="N56" s="70">
        <v>13015483250</v>
      </c>
      <c r="O56" s="67"/>
      <c r="P56" s="72">
        <v>77912670621</v>
      </c>
      <c r="Q56" s="72"/>
      <c r="R56" s="67"/>
      <c r="S56" s="70">
        <v>0</v>
      </c>
      <c r="T56" s="67"/>
      <c r="U56" s="70">
        <v>90928153871</v>
      </c>
      <c r="V56" s="67"/>
      <c r="W56" s="71">
        <f t="shared" si="0"/>
        <v>1.6686505057981058</v>
      </c>
    </row>
    <row r="57" spans="1:23" ht="18.75">
      <c r="A57" s="41" t="s">
        <v>34</v>
      </c>
      <c r="B57" s="41"/>
      <c r="D57" s="55">
        <v>6888589060</v>
      </c>
      <c r="E57" s="51"/>
      <c r="F57" s="55">
        <v>-4787372988</v>
      </c>
      <c r="G57" s="51"/>
      <c r="H57" s="55">
        <v>0</v>
      </c>
      <c r="I57" s="51"/>
      <c r="J57" s="70">
        <v>2101216072</v>
      </c>
      <c r="K57" s="67"/>
      <c r="L57" s="71">
        <f t="shared" si="1"/>
        <v>0.19667570754319541</v>
      </c>
      <c r="M57" s="67"/>
      <c r="N57" s="70">
        <v>6888589060</v>
      </c>
      <c r="O57" s="67"/>
      <c r="P57" s="72">
        <v>19521678194</v>
      </c>
      <c r="Q57" s="72"/>
      <c r="R57" s="67"/>
      <c r="S57" s="70">
        <v>0</v>
      </c>
      <c r="T57" s="67"/>
      <c r="U57" s="70">
        <v>26410267254</v>
      </c>
      <c r="V57" s="67"/>
      <c r="W57" s="71">
        <f t="shared" si="0"/>
        <v>0.4846629337066688</v>
      </c>
    </row>
    <row r="58" spans="1:23" ht="18.75">
      <c r="A58" s="41" t="s">
        <v>31</v>
      </c>
      <c r="B58" s="41"/>
      <c r="D58" s="55">
        <v>0</v>
      </c>
      <c r="E58" s="51"/>
      <c r="F58" s="55">
        <v>0</v>
      </c>
      <c r="G58" s="51"/>
      <c r="H58" s="55">
        <v>0</v>
      </c>
      <c r="I58" s="51"/>
      <c r="J58" s="70">
        <v>0</v>
      </c>
      <c r="K58" s="67"/>
      <c r="L58" s="71">
        <f t="shared" si="1"/>
        <v>0</v>
      </c>
      <c r="M58" s="67"/>
      <c r="N58" s="70">
        <v>238433850</v>
      </c>
      <c r="O58" s="67"/>
      <c r="P58" s="72">
        <v>-424776489</v>
      </c>
      <c r="Q58" s="72"/>
      <c r="R58" s="67"/>
      <c r="S58" s="70">
        <v>0</v>
      </c>
      <c r="T58" s="67"/>
      <c r="U58" s="70">
        <v>-186342639</v>
      </c>
      <c r="V58" s="67"/>
      <c r="W58" s="71">
        <f t="shared" si="0"/>
        <v>-3.419631055747995E-3</v>
      </c>
    </row>
    <row r="59" spans="1:23" ht="18.75">
      <c r="A59" s="41" t="s">
        <v>58</v>
      </c>
      <c r="B59" s="41"/>
      <c r="D59" s="55">
        <v>0</v>
      </c>
      <c r="E59" s="51"/>
      <c r="F59" s="55">
        <v>15521402437</v>
      </c>
      <c r="G59" s="51"/>
      <c r="H59" s="55">
        <v>0</v>
      </c>
      <c r="I59" s="51"/>
      <c r="J59" s="70">
        <v>15521402437</v>
      </c>
      <c r="K59" s="67"/>
      <c r="L59" s="71">
        <f t="shared" si="1"/>
        <v>1.4528171790795501</v>
      </c>
      <c r="M59" s="67"/>
      <c r="N59" s="70">
        <v>0</v>
      </c>
      <c r="O59" s="67"/>
      <c r="P59" s="72">
        <v>15521402437</v>
      </c>
      <c r="Q59" s="72"/>
      <c r="R59" s="67"/>
      <c r="S59" s="70">
        <v>0</v>
      </c>
      <c r="T59" s="67"/>
      <c r="U59" s="70">
        <v>15521402437</v>
      </c>
      <c r="V59" s="67"/>
      <c r="W59" s="71">
        <f t="shared" si="0"/>
        <v>0.28483802787792334</v>
      </c>
    </row>
    <row r="60" spans="1:23" ht="18.75">
      <c r="A60" s="41" t="s">
        <v>43</v>
      </c>
      <c r="B60" s="41"/>
      <c r="D60" s="55">
        <v>0</v>
      </c>
      <c r="E60" s="51"/>
      <c r="F60" s="55">
        <v>2664562476</v>
      </c>
      <c r="G60" s="51"/>
      <c r="H60" s="55">
        <v>0</v>
      </c>
      <c r="I60" s="51"/>
      <c r="J60" s="70">
        <v>2664562476</v>
      </c>
      <c r="K60" s="67"/>
      <c r="L60" s="71">
        <f t="shared" si="1"/>
        <v>0.24940543585388522</v>
      </c>
      <c r="M60" s="67"/>
      <c r="N60" s="70">
        <v>0</v>
      </c>
      <c r="O60" s="67"/>
      <c r="P60" s="72">
        <v>2072072708</v>
      </c>
      <c r="Q60" s="72"/>
      <c r="R60" s="67"/>
      <c r="S60" s="70">
        <v>0</v>
      </c>
      <c r="T60" s="67"/>
      <c r="U60" s="70">
        <v>2072072708</v>
      </c>
      <c r="V60" s="67"/>
      <c r="W60" s="71">
        <f t="shared" si="0"/>
        <v>3.8025243283393906E-2</v>
      </c>
    </row>
    <row r="61" spans="1:23" ht="18.75">
      <c r="A61" s="41" t="s">
        <v>59</v>
      </c>
      <c r="B61" s="41"/>
      <c r="D61" s="55">
        <v>0</v>
      </c>
      <c r="E61" s="51"/>
      <c r="F61" s="55">
        <v>9523395266</v>
      </c>
      <c r="G61" s="51"/>
      <c r="H61" s="55">
        <v>0</v>
      </c>
      <c r="I61" s="51"/>
      <c r="J61" s="70">
        <v>9523395266</v>
      </c>
      <c r="K61" s="67"/>
      <c r="L61" s="71">
        <f t="shared" si="1"/>
        <v>0.89139833219116349</v>
      </c>
      <c r="M61" s="67"/>
      <c r="N61" s="70">
        <v>0</v>
      </c>
      <c r="O61" s="67"/>
      <c r="P61" s="72">
        <v>9523395266</v>
      </c>
      <c r="Q61" s="72"/>
      <c r="R61" s="67"/>
      <c r="S61" s="70">
        <v>0</v>
      </c>
      <c r="T61" s="67"/>
      <c r="U61" s="70">
        <v>9523395266</v>
      </c>
      <c r="V61" s="67"/>
      <c r="W61" s="71">
        <f t="shared" si="0"/>
        <v>0.17476675431100358</v>
      </c>
    </row>
    <row r="62" spans="1:23" ht="18.75">
      <c r="A62" s="41" t="s">
        <v>20</v>
      </c>
      <c r="B62" s="41"/>
      <c r="D62" s="55">
        <v>0</v>
      </c>
      <c r="E62" s="51"/>
      <c r="F62" s="55">
        <v>9278359553</v>
      </c>
      <c r="G62" s="51"/>
      <c r="H62" s="55">
        <v>0</v>
      </c>
      <c r="I62" s="51"/>
      <c r="J62" s="70">
        <v>9278359553</v>
      </c>
      <c r="K62" s="67"/>
      <c r="L62" s="71">
        <f t="shared" si="1"/>
        <v>0.86846276984237791</v>
      </c>
      <c r="M62" s="67"/>
      <c r="N62" s="70">
        <v>0</v>
      </c>
      <c r="O62" s="67"/>
      <c r="P62" s="72">
        <v>56511943695</v>
      </c>
      <c r="Q62" s="72"/>
      <c r="R62" s="67"/>
      <c r="S62" s="70">
        <v>0</v>
      </c>
      <c r="T62" s="67"/>
      <c r="U62" s="70">
        <v>56511943695</v>
      </c>
      <c r="V62" s="67"/>
      <c r="W62" s="71">
        <f>U62/5449203026940*100</f>
        <v>1.0370680522567037</v>
      </c>
    </row>
    <row r="63" spans="1:23" ht="18.75">
      <c r="A63" s="41" t="s">
        <v>57</v>
      </c>
      <c r="B63" s="41"/>
      <c r="D63" s="55">
        <v>0</v>
      </c>
      <c r="E63" s="51"/>
      <c r="F63" s="55">
        <v>809100711</v>
      </c>
      <c r="G63" s="51"/>
      <c r="H63" s="55">
        <v>0</v>
      </c>
      <c r="I63" s="51"/>
      <c r="J63" s="70">
        <v>809100711</v>
      </c>
      <c r="K63" s="67"/>
      <c r="L63" s="71">
        <f t="shared" si="1"/>
        <v>7.5732551701911538E-2</v>
      </c>
      <c r="M63" s="67"/>
      <c r="N63" s="70">
        <v>0</v>
      </c>
      <c r="O63" s="67"/>
      <c r="P63" s="72">
        <v>809100711</v>
      </c>
      <c r="Q63" s="72"/>
      <c r="R63" s="67"/>
      <c r="S63" s="70">
        <v>0</v>
      </c>
      <c r="T63" s="67"/>
      <c r="U63" s="70">
        <v>809100711</v>
      </c>
      <c r="V63" s="67"/>
      <c r="W63" s="71">
        <f t="shared" ref="W63:W64" si="2">U63/5449203026940*100</f>
        <v>1.4848055890006919E-2</v>
      </c>
    </row>
    <row r="64" spans="1:23" ht="18.75">
      <c r="A64" s="43" t="s">
        <v>19</v>
      </c>
      <c r="B64" s="43"/>
      <c r="D64" s="57">
        <v>0</v>
      </c>
      <c r="E64" s="51"/>
      <c r="F64" s="57">
        <v>5715117982</v>
      </c>
      <c r="G64" s="51"/>
      <c r="H64" s="57">
        <v>0</v>
      </c>
      <c r="I64" s="51"/>
      <c r="J64" s="73">
        <v>5715117982</v>
      </c>
      <c r="K64" s="67"/>
      <c r="L64" s="74">
        <f t="shared" si="1"/>
        <v>0.53494016526001964</v>
      </c>
      <c r="M64" s="67"/>
      <c r="N64" s="73">
        <v>0</v>
      </c>
      <c r="O64" s="67"/>
      <c r="P64" s="72">
        <v>18241992393</v>
      </c>
      <c r="Q64" s="75"/>
      <c r="R64" s="67"/>
      <c r="S64" s="73">
        <v>0</v>
      </c>
      <c r="T64" s="67"/>
      <c r="U64" s="73">
        <v>18241992393</v>
      </c>
      <c r="V64" s="67"/>
      <c r="W64" s="74">
        <f t="shared" si="2"/>
        <v>0.33476441055351519</v>
      </c>
    </row>
    <row r="65" spans="1:23" ht="21">
      <c r="A65" s="42" t="s">
        <v>60</v>
      </c>
      <c r="B65" s="42"/>
      <c r="D65" s="58">
        <f>SUM(D9:D64)</f>
        <v>9566238571</v>
      </c>
      <c r="E65" s="51"/>
      <c r="F65" s="58">
        <f>SUM(F9:F64)</f>
        <v>1006162283658</v>
      </c>
      <c r="G65" s="51"/>
      <c r="H65" s="58">
        <f>SUM(H9:H64)</f>
        <v>64395443113</v>
      </c>
      <c r="I65" s="51"/>
      <c r="J65" s="58">
        <f>SUM(J9:J64)</f>
        <v>1068201950071</v>
      </c>
      <c r="K65" s="51"/>
      <c r="L65" s="59">
        <f>SUM(L9:L64)</f>
        <v>99.984659897097487</v>
      </c>
      <c r="M65" s="51"/>
      <c r="N65" s="58">
        <f>SUM(N9:N64)</f>
        <v>445676951399</v>
      </c>
      <c r="O65" s="51"/>
      <c r="P65" s="51"/>
      <c r="Q65" s="58">
        <f>SUM(N65:P65)</f>
        <v>445676951399</v>
      </c>
      <c r="R65" s="51"/>
      <c r="S65" s="58">
        <v>344189129485</v>
      </c>
      <c r="T65" s="51"/>
      <c r="U65" s="58">
        <v>5443845936565</v>
      </c>
      <c r="V65" s="51"/>
      <c r="W65" s="59">
        <f>SUM(W9:W64)</f>
        <v>99.901690387594044</v>
      </c>
    </row>
    <row r="66" spans="1:23" ht="13.5" thickTop="1"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</row>
    <row r="67" spans="1:23"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1:23" ht="18.75">
      <c r="D68" s="7"/>
      <c r="F68" s="7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1:23"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1:23">
      <c r="D70" s="12"/>
      <c r="F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1:23">
      <c r="D71" s="19"/>
      <c r="H71" s="12"/>
      <c r="I71" s="12"/>
      <c r="J71" s="12"/>
      <c r="K71" s="12"/>
      <c r="L71" s="12"/>
      <c r="M71" s="12"/>
      <c r="N71" s="20"/>
      <c r="O71" s="12"/>
      <c r="P71" s="12"/>
      <c r="Q71" s="12"/>
      <c r="R71" s="12"/>
      <c r="S71" s="12"/>
      <c r="T71" s="12"/>
      <c r="U71" s="12"/>
      <c r="V71" s="12"/>
      <c r="W71" s="12"/>
    </row>
    <row r="72" spans="1:23"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1:23"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1:23"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1:23"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</sheetData>
  <mergeCells count="123">
    <mergeCell ref="A64:B64"/>
    <mergeCell ref="P64:Q64"/>
    <mergeCell ref="A65:B65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scale="68" fitToHeight="0" orientation="landscape" r:id="rId1"/>
  <rowBreaks count="1" manualBreakCount="1">
    <brk id="43" max="2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F15"/>
  <sheetViews>
    <sheetView rightToLeft="1" view="pageBreakPreview" zoomScale="145" zoomScaleNormal="115" zoomScaleSheetLayoutView="145" workbookViewId="0">
      <selection activeCell="B13" sqref="B13"/>
    </sheetView>
  </sheetViews>
  <sheetFormatPr defaultRowHeight="12.75"/>
  <cols>
    <col min="1" max="1" width="6.5703125" bestFit="1" customWidth="1"/>
    <col min="2" max="2" width="40.28515625" customWidth="1"/>
    <col min="3" max="3" width="1.28515625" customWidth="1"/>
    <col min="4" max="4" width="8.28515625" bestFit="1" customWidth="1"/>
    <col min="5" max="5" width="1.28515625" customWidth="1"/>
    <col min="6" max="6" width="16" bestFit="1" customWidth="1"/>
    <col min="7" max="7" width="0.28515625" customWidth="1"/>
  </cols>
  <sheetData>
    <row r="1" spans="1:6" ht="25.5">
      <c r="A1" s="35" t="s">
        <v>0</v>
      </c>
      <c r="B1" s="35"/>
      <c r="C1" s="35"/>
      <c r="D1" s="35"/>
      <c r="E1" s="35"/>
      <c r="F1" s="35"/>
    </row>
    <row r="2" spans="1:6" ht="25.5">
      <c r="A2" s="35" t="s">
        <v>75</v>
      </c>
      <c r="B2" s="35"/>
      <c r="C2" s="35"/>
      <c r="D2" s="35"/>
      <c r="E2" s="35"/>
      <c r="F2" s="35"/>
    </row>
    <row r="3" spans="1:6" ht="25.5">
      <c r="A3" s="35" t="s">
        <v>2</v>
      </c>
      <c r="B3" s="35"/>
      <c r="C3" s="35"/>
      <c r="D3" s="35"/>
      <c r="E3" s="35"/>
      <c r="F3" s="35"/>
    </row>
    <row r="5" spans="1:6" ht="24">
      <c r="A5" s="1" t="s">
        <v>109</v>
      </c>
      <c r="B5" s="36" t="s">
        <v>110</v>
      </c>
      <c r="C5" s="36"/>
      <c r="D5" s="36"/>
      <c r="E5" s="36"/>
      <c r="F5" s="36"/>
    </row>
    <row r="6" spans="1:6" ht="21">
      <c r="A6" s="37" t="s">
        <v>111</v>
      </c>
      <c r="B6" s="37"/>
      <c r="D6" s="37" t="s">
        <v>88</v>
      </c>
      <c r="E6" s="37"/>
      <c r="F6" s="27" t="s">
        <v>89</v>
      </c>
    </row>
    <row r="7" spans="1:6" ht="18.75">
      <c r="A7" s="39" t="s">
        <v>163</v>
      </c>
      <c r="B7" s="39"/>
      <c r="D7" s="52">
        <f>25370+37451+766889</f>
        <v>829710</v>
      </c>
      <c r="E7" s="51"/>
      <c r="F7" s="52">
        <f>3838123+22753+367585293+5184888</f>
        <v>376631057</v>
      </c>
    </row>
    <row r="8" spans="1:6" ht="18.75">
      <c r="A8" s="41" t="s">
        <v>161</v>
      </c>
      <c r="B8" s="41"/>
      <c r="D8" s="55">
        <v>80362</v>
      </c>
      <c r="E8" s="51"/>
      <c r="F8" s="55">
        <v>98085469</v>
      </c>
    </row>
    <row r="9" spans="1:6" ht="21.75" thickBot="1">
      <c r="A9" s="42" t="s">
        <v>60</v>
      </c>
      <c r="B9" s="42"/>
      <c r="D9" s="58">
        <f>SUM(D7:D8)</f>
        <v>910072</v>
      </c>
      <c r="E9" s="51"/>
      <c r="F9" s="58">
        <f>SUM(F7:F8)</f>
        <v>474716526</v>
      </c>
    </row>
    <row r="10" spans="1:6" ht="13.5" thickTop="1"/>
    <row r="12" spans="1:6">
      <c r="D12" s="12"/>
      <c r="E12" s="12"/>
      <c r="F12" s="12"/>
    </row>
    <row r="13" spans="1:6" ht="18.75">
      <c r="D13" s="7"/>
      <c r="E13" s="12"/>
      <c r="F13" s="7"/>
    </row>
    <row r="14" spans="1:6" ht="18.75">
      <c r="D14" s="7"/>
      <c r="E14" s="12"/>
      <c r="F14" s="7"/>
    </row>
    <row r="15" spans="1:6" ht="18.75">
      <c r="D15" s="7"/>
      <c r="E15" s="12"/>
      <c r="F15" s="7"/>
    </row>
  </sheetData>
  <mergeCells count="9">
    <mergeCell ref="A9:B9"/>
    <mergeCell ref="A6:B6"/>
    <mergeCell ref="A7:B7"/>
    <mergeCell ref="A8:B8"/>
    <mergeCell ref="A1:F1"/>
    <mergeCell ref="A2:F2"/>
    <mergeCell ref="A3:F3"/>
    <mergeCell ref="B5:F5"/>
    <mergeCell ref="D6:E6"/>
  </mergeCells>
  <pageMargins left="0.39" right="0.39" top="0.39" bottom="0.39" header="0" footer="0"/>
  <pageSetup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3"/>
  <sheetViews>
    <sheetView rightToLeft="1" view="pageBreakPreview" zoomScale="145" zoomScaleNormal="100" zoomScaleSheetLayoutView="145" workbookViewId="0">
      <selection activeCell="D7" sqref="D7:F9"/>
    </sheetView>
  </sheetViews>
  <sheetFormatPr defaultRowHeight="12.75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>
      <c r="A1" s="35" t="s">
        <v>0</v>
      </c>
      <c r="B1" s="35"/>
      <c r="C1" s="35"/>
      <c r="D1" s="35"/>
      <c r="E1" s="35"/>
      <c r="F1" s="35"/>
    </row>
    <row r="2" spans="1:6" ht="21.75" customHeight="1">
      <c r="A2" s="35" t="s">
        <v>75</v>
      </c>
      <c r="B2" s="35"/>
      <c r="C2" s="35"/>
      <c r="D2" s="35"/>
      <c r="E2" s="35"/>
      <c r="F2" s="35"/>
    </row>
    <row r="3" spans="1:6" ht="21.75" customHeight="1">
      <c r="A3" s="35" t="s">
        <v>2</v>
      </c>
      <c r="B3" s="35"/>
      <c r="C3" s="35"/>
      <c r="D3" s="35"/>
      <c r="E3" s="35"/>
      <c r="F3" s="35"/>
    </row>
    <row r="4" spans="1:6" ht="14.45" customHeight="1"/>
    <row r="5" spans="1:6" ht="29.1" customHeight="1">
      <c r="A5" s="1" t="s">
        <v>112</v>
      </c>
      <c r="B5" s="36" t="s">
        <v>85</v>
      </c>
      <c r="C5" s="36"/>
      <c r="D5" s="36"/>
      <c r="E5" s="36"/>
      <c r="F5" s="36"/>
    </row>
    <row r="6" spans="1:6" ht="14.45" customHeight="1">
      <c r="A6" s="37" t="s">
        <v>85</v>
      </c>
      <c r="B6" s="37"/>
      <c r="D6" s="2" t="s">
        <v>88</v>
      </c>
      <c r="F6" s="2" t="s">
        <v>9</v>
      </c>
    </row>
    <row r="7" spans="1:6" ht="21.75" customHeight="1">
      <c r="A7" s="39" t="s">
        <v>85</v>
      </c>
      <c r="B7" s="39"/>
      <c r="D7" s="52">
        <v>-230</v>
      </c>
      <c r="E7" s="51"/>
      <c r="F7" s="52">
        <v>3277058685</v>
      </c>
    </row>
    <row r="8" spans="1:6" ht="21.75" customHeight="1">
      <c r="A8" s="43" t="s">
        <v>113</v>
      </c>
      <c r="B8" s="43"/>
      <c r="D8" s="57">
        <v>162978577</v>
      </c>
      <c r="E8" s="51"/>
      <c r="F8" s="57">
        <v>1605315164</v>
      </c>
    </row>
    <row r="9" spans="1:6" ht="21.75" customHeight="1">
      <c r="A9" s="42" t="s">
        <v>60</v>
      </c>
      <c r="B9" s="42"/>
      <c r="D9" s="58">
        <f>SUM(D7:D8)</f>
        <v>162978347</v>
      </c>
      <c r="E9" s="51"/>
      <c r="F9" s="58">
        <f>SUM(F7:F8)</f>
        <v>4882373849</v>
      </c>
    </row>
    <row r="13" spans="1:6">
      <c r="D13" s="12"/>
      <c r="F13" s="12"/>
    </row>
  </sheetData>
  <mergeCells count="8">
    <mergeCell ref="A7:B7"/>
    <mergeCell ref="A8:B8"/>
    <mergeCell ref="A9:B9"/>
    <mergeCell ref="A1:F1"/>
    <mergeCell ref="A2:F2"/>
    <mergeCell ref="A3:F3"/>
    <mergeCell ref="B5:F5"/>
    <mergeCell ref="A6:B6"/>
  </mergeCells>
  <pageMargins left="0.39" right="0.39" top="0.39" bottom="0.39" header="0" footer="0"/>
  <pageSetup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U53"/>
  <sheetViews>
    <sheetView rightToLeft="1" view="pageBreakPreview" topLeftCell="A25" zoomScale="85" zoomScaleNormal="106" zoomScaleSheetLayoutView="85" workbookViewId="0">
      <selection activeCell="O40" sqref="O40"/>
    </sheetView>
  </sheetViews>
  <sheetFormatPr defaultRowHeight="12.75"/>
  <cols>
    <col min="1" max="1" width="27.5703125" bestFit="1" customWidth="1"/>
    <col min="2" max="2" width="1.28515625" customWidth="1"/>
    <col min="3" max="3" width="16.85546875" customWidth="1"/>
    <col min="4" max="4" width="1.28515625" customWidth="1"/>
    <col min="5" max="5" width="19.140625" bestFit="1" customWidth="1"/>
    <col min="6" max="6" width="1.28515625" customWidth="1"/>
    <col min="7" max="7" width="15.28515625" bestFit="1" customWidth="1"/>
    <col min="8" max="8" width="1.28515625" customWidth="1"/>
    <col min="9" max="9" width="19" bestFit="1" customWidth="1"/>
    <col min="10" max="10" width="1.28515625" customWidth="1"/>
    <col min="11" max="11" width="14.5703125" bestFit="1" customWidth="1"/>
    <col min="12" max="12" width="1.28515625" customWidth="1"/>
    <col min="13" max="13" width="15.5703125" customWidth="1"/>
    <col min="14" max="14" width="1.28515625" customWidth="1"/>
    <col min="15" max="15" width="19" bestFit="1" customWidth="1"/>
    <col min="16" max="16" width="1.28515625" customWidth="1"/>
    <col min="17" max="17" width="14.5703125" bestFit="1" customWidth="1"/>
    <col min="18" max="18" width="1.28515625" customWidth="1"/>
    <col min="19" max="19" width="23.140625" customWidth="1"/>
    <col min="21" max="21" width="14.85546875" bestFit="1" customWidth="1"/>
  </cols>
  <sheetData>
    <row r="1" spans="1:19" ht="25.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ht="25.5">
      <c r="A2" s="35" t="s">
        <v>75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</row>
    <row r="3" spans="1:19" ht="25.5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</row>
    <row r="5" spans="1:19" ht="24">
      <c r="A5" s="36" t="s">
        <v>91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</row>
    <row r="6" spans="1:19" ht="21">
      <c r="A6" s="37" t="s">
        <v>62</v>
      </c>
      <c r="C6" s="37" t="s">
        <v>114</v>
      </c>
      <c r="D6" s="37"/>
      <c r="E6" s="37"/>
      <c r="F6" s="37"/>
      <c r="G6" s="37"/>
      <c r="I6" s="37" t="s">
        <v>88</v>
      </c>
      <c r="J6" s="37"/>
      <c r="K6" s="37"/>
      <c r="L6" s="37"/>
      <c r="M6" s="37"/>
      <c r="O6" s="37" t="s">
        <v>89</v>
      </c>
      <c r="P6" s="37"/>
      <c r="Q6" s="37"/>
      <c r="R6" s="37"/>
      <c r="S6" s="37"/>
    </row>
    <row r="7" spans="1:19" ht="42">
      <c r="A7" s="37"/>
      <c r="C7" s="11" t="s">
        <v>115</v>
      </c>
      <c r="D7" s="3"/>
      <c r="E7" s="11" t="s">
        <v>116</v>
      </c>
      <c r="F7" s="3"/>
      <c r="G7" s="11" t="s">
        <v>117</v>
      </c>
      <c r="I7" s="11" t="s">
        <v>118</v>
      </c>
      <c r="J7" s="3"/>
      <c r="K7" s="11" t="s">
        <v>119</v>
      </c>
      <c r="L7" s="3"/>
      <c r="M7" s="11" t="s">
        <v>120</v>
      </c>
      <c r="O7" s="11" t="s">
        <v>118</v>
      </c>
      <c r="P7" s="3"/>
      <c r="Q7" s="11" t="s">
        <v>119</v>
      </c>
      <c r="R7" s="3"/>
      <c r="S7" s="11" t="s">
        <v>120</v>
      </c>
    </row>
    <row r="8" spans="1:19" ht="18.75">
      <c r="A8" s="5" t="s">
        <v>51</v>
      </c>
      <c r="C8" s="62" t="s">
        <v>121</v>
      </c>
      <c r="D8" s="51"/>
      <c r="E8" s="52">
        <v>7334321</v>
      </c>
      <c r="F8" s="51"/>
      <c r="G8" s="52">
        <v>3000</v>
      </c>
      <c r="H8" s="51"/>
      <c r="I8" s="52">
        <v>0</v>
      </c>
      <c r="J8" s="51"/>
      <c r="K8" s="52">
        <v>0</v>
      </c>
      <c r="L8" s="51"/>
      <c r="M8" s="52">
        <v>0</v>
      </c>
      <c r="N8" s="51"/>
      <c r="O8" s="52">
        <v>22002963000</v>
      </c>
      <c r="P8" s="51"/>
      <c r="Q8" s="52">
        <v>0</v>
      </c>
      <c r="R8" s="51"/>
      <c r="S8" s="52">
        <v>22002963000</v>
      </c>
    </row>
    <row r="9" spans="1:19" ht="18.75">
      <c r="A9" s="6" t="s">
        <v>26</v>
      </c>
      <c r="C9" s="63" t="s">
        <v>122</v>
      </c>
      <c r="D9" s="51"/>
      <c r="E9" s="55">
        <v>12828181</v>
      </c>
      <c r="F9" s="51"/>
      <c r="G9" s="55">
        <v>850</v>
      </c>
      <c r="H9" s="51"/>
      <c r="I9" s="55">
        <v>0</v>
      </c>
      <c r="J9" s="51"/>
      <c r="K9" s="55">
        <v>0</v>
      </c>
      <c r="L9" s="51"/>
      <c r="M9" s="55">
        <v>0</v>
      </c>
      <c r="N9" s="51"/>
      <c r="O9" s="55">
        <v>10903953850</v>
      </c>
      <c r="P9" s="51"/>
      <c r="Q9" s="55">
        <v>0</v>
      </c>
      <c r="R9" s="51"/>
      <c r="S9" s="55">
        <v>10903953850</v>
      </c>
    </row>
    <row r="10" spans="1:19" ht="18.75">
      <c r="A10" s="6" t="s">
        <v>94</v>
      </c>
      <c r="C10" s="63" t="s">
        <v>123</v>
      </c>
      <c r="D10" s="51"/>
      <c r="E10" s="55">
        <v>24172000</v>
      </c>
      <c r="F10" s="51"/>
      <c r="G10" s="55">
        <v>1650</v>
      </c>
      <c r="H10" s="51"/>
      <c r="I10" s="55">
        <v>0</v>
      </c>
      <c r="J10" s="51"/>
      <c r="K10" s="55">
        <v>0</v>
      </c>
      <c r="L10" s="51"/>
      <c r="M10" s="55">
        <v>0</v>
      </c>
      <c r="N10" s="51"/>
      <c r="O10" s="55">
        <v>39883800000</v>
      </c>
      <c r="P10" s="51"/>
      <c r="Q10" s="55">
        <v>0</v>
      </c>
      <c r="R10" s="51"/>
      <c r="S10" s="55">
        <v>39883800000</v>
      </c>
    </row>
    <row r="11" spans="1:19" ht="18.75">
      <c r="A11" s="6" t="s">
        <v>35</v>
      </c>
      <c r="C11" s="63" t="s">
        <v>124</v>
      </c>
      <c r="D11" s="51"/>
      <c r="E11" s="55">
        <v>9639381</v>
      </c>
      <c r="F11" s="51"/>
      <c r="G11" s="55">
        <v>1840</v>
      </c>
      <c r="H11" s="51"/>
      <c r="I11" s="55">
        <v>0</v>
      </c>
      <c r="J11" s="51"/>
      <c r="K11" s="55">
        <v>0</v>
      </c>
      <c r="L11" s="51"/>
      <c r="M11" s="55">
        <v>0</v>
      </c>
      <c r="N11" s="51"/>
      <c r="O11" s="55">
        <v>17736461040</v>
      </c>
      <c r="P11" s="51"/>
      <c r="Q11" s="55">
        <v>0</v>
      </c>
      <c r="R11" s="51"/>
      <c r="S11" s="55">
        <v>17736461040</v>
      </c>
    </row>
    <row r="12" spans="1:19" ht="18.75">
      <c r="A12" s="6" t="s">
        <v>36</v>
      </c>
      <c r="C12" s="63" t="s">
        <v>125</v>
      </c>
      <c r="D12" s="51"/>
      <c r="E12" s="55">
        <v>10530883</v>
      </c>
      <c r="F12" s="51"/>
      <c r="G12" s="55">
        <v>1500</v>
      </c>
      <c r="H12" s="51"/>
      <c r="I12" s="55">
        <v>0</v>
      </c>
      <c r="J12" s="51"/>
      <c r="K12" s="55">
        <v>0</v>
      </c>
      <c r="L12" s="51"/>
      <c r="M12" s="55">
        <v>0</v>
      </c>
      <c r="N12" s="51"/>
      <c r="O12" s="55">
        <v>15796324500</v>
      </c>
      <c r="P12" s="51"/>
      <c r="Q12" s="55">
        <v>0</v>
      </c>
      <c r="R12" s="51"/>
      <c r="S12" s="55">
        <v>15796324500</v>
      </c>
    </row>
    <row r="13" spans="1:19" ht="18.75">
      <c r="A13" s="6" t="s">
        <v>50</v>
      </c>
      <c r="C13" s="63" t="s">
        <v>126</v>
      </c>
      <c r="D13" s="51"/>
      <c r="E13" s="55">
        <v>21768923</v>
      </c>
      <c r="F13" s="51"/>
      <c r="G13" s="55">
        <v>450</v>
      </c>
      <c r="H13" s="51"/>
      <c r="I13" s="55">
        <v>0</v>
      </c>
      <c r="J13" s="51"/>
      <c r="K13" s="55">
        <v>0</v>
      </c>
      <c r="L13" s="51"/>
      <c r="M13" s="55">
        <v>0</v>
      </c>
      <c r="N13" s="51"/>
      <c r="O13" s="55">
        <v>9796015350</v>
      </c>
      <c r="P13" s="51"/>
      <c r="Q13" s="55">
        <v>0</v>
      </c>
      <c r="R13" s="51"/>
      <c r="S13" s="55">
        <v>9796015350</v>
      </c>
    </row>
    <row r="14" spans="1:19" ht="18.75">
      <c r="A14" s="6" t="s">
        <v>47</v>
      </c>
      <c r="C14" s="63" t="s">
        <v>126</v>
      </c>
      <c r="D14" s="51"/>
      <c r="E14" s="55">
        <v>50817960</v>
      </c>
      <c r="F14" s="51"/>
      <c r="G14" s="55">
        <v>250</v>
      </c>
      <c r="H14" s="51"/>
      <c r="I14" s="55">
        <v>0</v>
      </c>
      <c r="J14" s="51"/>
      <c r="K14" s="55">
        <v>0</v>
      </c>
      <c r="L14" s="51"/>
      <c r="M14" s="55">
        <v>0</v>
      </c>
      <c r="N14" s="51"/>
      <c r="O14" s="55">
        <v>12704490000</v>
      </c>
      <c r="P14" s="51"/>
      <c r="Q14" s="55">
        <v>0</v>
      </c>
      <c r="R14" s="51"/>
      <c r="S14" s="55">
        <v>12704490000</v>
      </c>
    </row>
    <row r="15" spans="1:19" ht="18.75">
      <c r="A15" s="6" t="s">
        <v>29</v>
      </c>
      <c r="C15" s="63" t="s">
        <v>124</v>
      </c>
      <c r="D15" s="51"/>
      <c r="E15" s="55">
        <v>17231359</v>
      </c>
      <c r="F15" s="51"/>
      <c r="G15" s="55">
        <v>930</v>
      </c>
      <c r="H15" s="51"/>
      <c r="I15" s="55">
        <v>0</v>
      </c>
      <c r="J15" s="51"/>
      <c r="K15" s="55">
        <v>0</v>
      </c>
      <c r="L15" s="51"/>
      <c r="M15" s="55">
        <v>0</v>
      </c>
      <c r="N15" s="51"/>
      <c r="O15" s="55">
        <v>16025163870</v>
      </c>
      <c r="P15" s="51"/>
      <c r="Q15" s="55">
        <v>322654306</v>
      </c>
      <c r="R15" s="51"/>
      <c r="S15" s="55">
        <v>15702509564</v>
      </c>
    </row>
    <row r="16" spans="1:19" ht="18.75">
      <c r="A16" s="6" t="s">
        <v>28</v>
      </c>
      <c r="C16" s="63" t="s">
        <v>127</v>
      </c>
      <c r="D16" s="51"/>
      <c r="E16" s="55">
        <v>1310386</v>
      </c>
      <c r="F16" s="51"/>
      <c r="G16" s="55">
        <v>940</v>
      </c>
      <c r="H16" s="51"/>
      <c r="I16" s="55">
        <v>0</v>
      </c>
      <c r="J16" s="51"/>
      <c r="K16" s="55">
        <v>0</v>
      </c>
      <c r="L16" s="51"/>
      <c r="M16" s="55">
        <v>0</v>
      </c>
      <c r="N16" s="51"/>
      <c r="O16" s="55">
        <v>1231762840</v>
      </c>
      <c r="P16" s="51"/>
      <c r="Q16" s="55">
        <v>843096</v>
      </c>
      <c r="R16" s="51"/>
      <c r="S16" s="55">
        <v>1230919744</v>
      </c>
    </row>
    <row r="17" spans="1:19" ht="18.75">
      <c r="A17" s="6" t="s">
        <v>39</v>
      </c>
      <c r="C17" s="63" t="s">
        <v>128</v>
      </c>
      <c r="D17" s="51"/>
      <c r="E17" s="55">
        <v>987629</v>
      </c>
      <c r="F17" s="51"/>
      <c r="G17" s="55">
        <v>28874</v>
      </c>
      <c r="H17" s="51"/>
      <c r="I17" s="55">
        <v>0</v>
      </c>
      <c r="J17" s="51"/>
      <c r="K17" s="55">
        <v>0</v>
      </c>
      <c r="L17" s="51"/>
      <c r="M17" s="55">
        <v>0</v>
      </c>
      <c r="N17" s="51"/>
      <c r="O17" s="55">
        <v>28516799746</v>
      </c>
      <c r="P17" s="51"/>
      <c r="Q17" s="55">
        <v>0</v>
      </c>
      <c r="R17" s="51"/>
      <c r="S17" s="55">
        <v>28516799746</v>
      </c>
    </row>
    <row r="18" spans="1:19" ht="18.75">
      <c r="A18" s="6" t="s">
        <v>52</v>
      </c>
      <c r="C18" s="63" t="s">
        <v>129</v>
      </c>
      <c r="D18" s="51"/>
      <c r="E18" s="55">
        <v>8826002</v>
      </c>
      <c r="F18" s="51"/>
      <c r="G18" s="55">
        <v>1240</v>
      </c>
      <c r="H18" s="51"/>
      <c r="I18" s="55">
        <v>0</v>
      </c>
      <c r="J18" s="51"/>
      <c r="K18" s="55">
        <v>0</v>
      </c>
      <c r="L18" s="51"/>
      <c r="M18" s="55">
        <v>0</v>
      </c>
      <c r="N18" s="51"/>
      <c r="O18" s="55">
        <v>10944242480</v>
      </c>
      <c r="P18" s="51"/>
      <c r="Q18" s="55">
        <v>0</v>
      </c>
      <c r="R18" s="51"/>
      <c r="S18" s="55">
        <v>10944242480</v>
      </c>
    </row>
    <row r="19" spans="1:19" ht="18.75">
      <c r="A19" s="6" t="s">
        <v>21</v>
      </c>
      <c r="C19" s="63" t="s">
        <v>124</v>
      </c>
      <c r="D19" s="51"/>
      <c r="E19" s="55">
        <v>46588350</v>
      </c>
      <c r="F19" s="51"/>
      <c r="G19" s="55">
        <v>740</v>
      </c>
      <c r="H19" s="51"/>
      <c r="I19" s="55">
        <v>0</v>
      </c>
      <c r="J19" s="51"/>
      <c r="K19" s="55">
        <v>0</v>
      </c>
      <c r="L19" s="51"/>
      <c r="M19" s="55">
        <v>0</v>
      </c>
      <c r="N19" s="51"/>
      <c r="O19" s="55">
        <v>34475379000</v>
      </c>
      <c r="P19" s="51"/>
      <c r="Q19" s="55">
        <v>0</v>
      </c>
      <c r="R19" s="51"/>
      <c r="S19" s="55">
        <v>34475379000</v>
      </c>
    </row>
    <row r="20" spans="1:19" ht="18.75">
      <c r="A20" s="6" t="s">
        <v>46</v>
      </c>
      <c r="C20" s="63" t="s">
        <v>130</v>
      </c>
      <c r="D20" s="51"/>
      <c r="E20" s="55">
        <v>5762928</v>
      </c>
      <c r="F20" s="51"/>
      <c r="G20" s="55">
        <v>1000</v>
      </c>
      <c r="H20" s="51"/>
      <c r="I20" s="55">
        <v>0</v>
      </c>
      <c r="J20" s="51"/>
      <c r="K20" s="55">
        <v>0</v>
      </c>
      <c r="L20" s="51"/>
      <c r="M20" s="55">
        <v>0</v>
      </c>
      <c r="N20" s="51"/>
      <c r="O20" s="55">
        <v>5762928000</v>
      </c>
      <c r="P20" s="51"/>
      <c r="Q20" s="55">
        <v>0</v>
      </c>
      <c r="R20" s="51"/>
      <c r="S20" s="55">
        <v>5762928000</v>
      </c>
    </row>
    <row r="21" spans="1:19" ht="18.75">
      <c r="A21" s="6" t="s">
        <v>45</v>
      </c>
      <c r="C21" s="63" t="s">
        <v>131</v>
      </c>
      <c r="D21" s="51"/>
      <c r="E21" s="55">
        <v>115253349</v>
      </c>
      <c r="F21" s="51"/>
      <c r="G21" s="55">
        <v>55</v>
      </c>
      <c r="H21" s="51"/>
      <c r="I21" s="55">
        <v>0</v>
      </c>
      <c r="J21" s="51"/>
      <c r="K21" s="55">
        <v>0</v>
      </c>
      <c r="L21" s="51"/>
      <c r="M21" s="55">
        <v>0</v>
      </c>
      <c r="N21" s="51"/>
      <c r="O21" s="55">
        <v>6338934195</v>
      </c>
      <c r="P21" s="51"/>
      <c r="Q21" s="55">
        <v>0</v>
      </c>
      <c r="R21" s="51"/>
      <c r="S21" s="55">
        <v>6338934195</v>
      </c>
    </row>
    <row r="22" spans="1:19" ht="18.75">
      <c r="A22" s="6" t="s">
        <v>38</v>
      </c>
      <c r="C22" s="63" t="s">
        <v>132</v>
      </c>
      <c r="D22" s="51"/>
      <c r="E22" s="55">
        <v>1290000</v>
      </c>
      <c r="F22" s="51"/>
      <c r="G22" s="55">
        <v>27400</v>
      </c>
      <c r="H22" s="51"/>
      <c r="I22" s="55">
        <v>0</v>
      </c>
      <c r="J22" s="51"/>
      <c r="K22" s="55">
        <v>0</v>
      </c>
      <c r="L22" s="51"/>
      <c r="M22" s="55">
        <v>0</v>
      </c>
      <c r="N22" s="51"/>
      <c r="O22" s="55">
        <v>35346000000</v>
      </c>
      <c r="P22" s="51"/>
      <c r="Q22" s="55">
        <v>0</v>
      </c>
      <c r="R22" s="51"/>
      <c r="S22" s="55">
        <v>35346000000</v>
      </c>
    </row>
    <row r="23" spans="1:19" ht="18.75">
      <c r="A23" s="6" t="s">
        <v>33</v>
      </c>
      <c r="C23" s="63" t="s">
        <v>133</v>
      </c>
      <c r="D23" s="51"/>
      <c r="E23" s="55">
        <v>12600000</v>
      </c>
      <c r="F23" s="51"/>
      <c r="G23" s="55">
        <v>350</v>
      </c>
      <c r="H23" s="51"/>
      <c r="I23" s="55">
        <v>0</v>
      </c>
      <c r="J23" s="51"/>
      <c r="K23" s="55">
        <v>0</v>
      </c>
      <c r="L23" s="51"/>
      <c r="M23" s="55">
        <v>0</v>
      </c>
      <c r="N23" s="51"/>
      <c r="O23" s="55">
        <v>4410000000</v>
      </c>
      <c r="P23" s="51"/>
      <c r="Q23" s="55">
        <v>0</v>
      </c>
      <c r="R23" s="51"/>
      <c r="S23" s="55">
        <v>4410000000</v>
      </c>
    </row>
    <row r="24" spans="1:19" ht="18.75">
      <c r="A24" s="6" t="s">
        <v>30</v>
      </c>
      <c r="C24" s="63" t="s">
        <v>122</v>
      </c>
      <c r="D24" s="51"/>
      <c r="E24" s="55">
        <v>2300000</v>
      </c>
      <c r="F24" s="51"/>
      <c r="G24" s="55">
        <v>800</v>
      </c>
      <c r="H24" s="51"/>
      <c r="I24" s="55">
        <v>0</v>
      </c>
      <c r="J24" s="51"/>
      <c r="K24" s="55">
        <v>0</v>
      </c>
      <c r="L24" s="51"/>
      <c r="M24" s="55">
        <v>0</v>
      </c>
      <c r="N24" s="51"/>
      <c r="O24" s="55">
        <v>1840000000</v>
      </c>
      <c r="P24" s="51"/>
      <c r="Q24" s="55">
        <v>32193809</v>
      </c>
      <c r="R24" s="51"/>
      <c r="S24" s="55">
        <v>1807806191</v>
      </c>
    </row>
    <row r="25" spans="1:19" ht="18.75">
      <c r="A25" s="6" t="s">
        <v>49</v>
      </c>
      <c r="C25" s="63" t="s">
        <v>134</v>
      </c>
      <c r="D25" s="51"/>
      <c r="E25" s="55">
        <v>4514559</v>
      </c>
      <c r="F25" s="51"/>
      <c r="G25" s="55">
        <v>1910</v>
      </c>
      <c r="H25" s="51"/>
      <c r="I25" s="55">
        <v>0</v>
      </c>
      <c r="J25" s="51"/>
      <c r="K25" s="55">
        <v>0</v>
      </c>
      <c r="L25" s="51"/>
      <c r="M25" s="55">
        <v>0</v>
      </c>
      <c r="N25" s="51"/>
      <c r="O25" s="55">
        <v>8622807690</v>
      </c>
      <c r="P25" s="51"/>
      <c r="Q25" s="55">
        <v>0</v>
      </c>
      <c r="R25" s="51"/>
      <c r="S25" s="55">
        <v>8622807690</v>
      </c>
    </row>
    <row r="26" spans="1:19" ht="18.75">
      <c r="A26" s="6" t="s">
        <v>53</v>
      </c>
      <c r="C26" s="63" t="s">
        <v>126</v>
      </c>
      <c r="D26" s="51"/>
      <c r="E26" s="55">
        <v>14881956</v>
      </c>
      <c r="F26" s="51"/>
      <c r="G26" s="55">
        <v>350</v>
      </c>
      <c r="H26" s="51"/>
      <c r="I26" s="55">
        <v>0</v>
      </c>
      <c r="J26" s="51"/>
      <c r="K26" s="55">
        <v>0</v>
      </c>
      <c r="L26" s="51"/>
      <c r="M26" s="55">
        <v>0</v>
      </c>
      <c r="N26" s="51"/>
      <c r="O26" s="55">
        <v>5208684600</v>
      </c>
      <c r="P26" s="51"/>
      <c r="Q26" s="55">
        <v>104872844</v>
      </c>
      <c r="R26" s="51"/>
      <c r="S26" s="55">
        <v>5103811756</v>
      </c>
    </row>
    <row r="27" spans="1:19" ht="18.75">
      <c r="A27" s="6" t="s">
        <v>25</v>
      </c>
      <c r="C27" s="63" t="s">
        <v>122</v>
      </c>
      <c r="D27" s="51"/>
      <c r="E27" s="55">
        <v>40392392</v>
      </c>
      <c r="F27" s="51"/>
      <c r="G27" s="55">
        <v>1110</v>
      </c>
      <c r="H27" s="51"/>
      <c r="I27" s="55">
        <v>0</v>
      </c>
      <c r="J27" s="51"/>
      <c r="K27" s="55">
        <v>0</v>
      </c>
      <c r="L27" s="51"/>
      <c r="M27" s="55">
        <v>0</v>
      </c>
      <c r="N27" s="51"/>
      <c r="O27" s="55">
        <v>44835555120</v>
      </c>
      <c r="P27" s="51"/>
      <c r="Q27" s="55">
        <v>0</v>
      </c>
      <c r="R27" s="51"/>
      <c r="S27" s="55">
        <v>44835555120</v>
      </c>
    </row>
    <row r="28" spans="1:19" ht="18.75">
      <c r="A28" s="6" t="s">
        <v>22</v>
      </c>
      <c r="C28" s="63" t="s">
        <v>135</v>
      </c>
      <c r="D28" s="51"/>
      <c r="E28" s="55">
        <v>29527778</v>
      </c>
      <c r="F28" s="51"/>
      <c r="G28" s="55">
        <v>1189</v>
      </c>
      <c r="H28" s="51"/>
      <c r="I28" s="55">
        <v>0</v>
      </c>
      <c r="J28" s="51"/>
      <c r="K28" s="55">
        <v>0</v>
      </c>
      <c r="L28" s="51"/>
      <c r="M28" s="55">
        <v>0</v>
      </c>
      <c r="N28" s="51"/>
      <c r="O28" s="55">
        <v>35108528042</v>
      </c>
      <c r="P28" s="51"/>
      <c r="Q28" s="55">
        <v>1072372038</v>
      </c>
      <c r="R28" s="51"/>
      <c r="S28" s="55">
        <v>34036156004</v>
      </c>
    </row>
    <row r="29" spans="1:19" ht="18.75">
      <c r="A29" s="6" t="s">
        <v>23</v>
      </c>
      <c r="C29" s="63" t="s">
        <v>136</v>
      </c>
      <c r="D29" s="51"/>
      <c r="E29" s="55">
        <v>697087</v>
      </c>
      <c r="F29" s="51"/>
      <c r="G29" s="55">
        <v>11000</v>
      </c>
      <c r="H29" s="51"/>
      <c r="I29" s="55">
        <v>0</v>
      </c>
      <c r="J29" s="51"/>
      <c r="K29" s="55">
        <v>0</v>
      </c>
      <c r="L29" s="51"/>
      <c r="M29" s="55">
        <v>0</v>
      </c>
      <c r="N29" s="51"/>
      <c r="O29" s="55">
        <v>7667957000</v>
      </c>
      <c r="P29" s="51"/>
      <c r="Q29" s="55">
        <v>0</v>
      </c>
      <c r="R29" s="51"/>
      <c r="S29" s="55">
        <v>7667957000</v>
      </c>
    </row>
    <row r="30" spans="1:19" ht="18.75">
      <c r="A30" s="6" t="s">
        <v>40</v>
      </c>
      <c r="C30" s="63" t="s">
        <v>137</v>
      </c>
      <c r="D30" s="51"/>
      <c r="E30" s="55">
        <v>34481479</v>
      </c>
      <c r="F30" s="51"/>
      <c r="G30" s="55">
        <v>310</v>
      </c>
      <c r="H30" s="51"/>
      <c r="I30" s="55">
        <v>0</v>
      </c>
      <c r="J30" s="51"/>
      <c r="K30" s="55">
        <v>0</v>
      </c>
      <c r="L30" s="51"/>
      <c r="M30" s="55">
        <v>0</v>
      </c>
      <c r="N30" s="51"/>
      <c r="O30" s="55">
        <v>10689258490</v>
      </c>
      <c r="P30" s="51"/>
      <c r="Q30" s="55">
        <v>0</v>
      </c>
      <c r="R30" s="51"/>
      <c r="S30" s="55">
        <v>10689258490</v>
      </c>
    </row>
    <row r="31" spans="1:19" ht="18.75">
      <c r="A31" s="6" t="s">
        <v>105</v>
      </c>
      <c r="C31" s="63" t="s">
        <v>127</v>
      </c>
      <c r="D31" s="51"/>
      <c r="E31" s="55">
        <v>4854503</v>
      </c>
      <c r="F31" s="51"/>
      <c r="G31" s="55">
        <v>1600</v>
      </c>
      <c r="H31" s="51"/>
      <c r="I31" s="55">
        <v>0</v>
      </c>
      <c r="J31" s="51"/>
      <c r="K31" s="55">
        <v>0</v>
      </c>
      <c r="L31" s="51"/>
      <c r="M31" s="55">
        <v>0</v>
      </c>
      <c r="N31" s="51"/>
      <c r="O31" s="55">
        <v>7767204800</v>
      </c>
      <c r="P31" s="51"/>
      <c r="Q31" s="55">
        <v>0</v>
      </c>
      <c r="R31" s="51"/>
      <c r="S31" s="55">
        <v>7767204800</v>
      </c>
    </row>
    <row r="32" spans="1:19" ht="18.75">
      <c r="A32" s="6" t="s">
        <v>44</v>
      </c>
      <c r="C32" s="63" t="s">
        <v>126</v>
      </c>
      <c r="D32" s="51"/>
      <c r="E32" s="55">
        <v>6328972</v>
      </c>
      <c r="F32" s="51"/>
      <c r="G32" s="55">
        <v>1700</v>
      </c>
      <c r="H32" s="51"/>
      <c r="I32" s="55">
        <v>0</v>
      </c>
      <c r="J32" s="51"/>
      <c r="K32" s="55">
        <v>0</v>
      </c>
      <c r="L32" s="51"/>
      <c r="M32" s="55">
        <v>0</v>
      </c>
      <c r="N32" s="51"/>
      <c r="O32" s="55">
        <v>10759252400</v>
      </c>
      <c r="P32" s="51"/>
      <c r="Q32" s="55">
        <v>116631462</v>
      </c>
      <c r="R32" s="51"/>
      <c r="S32" s="55">
        <v>10642620938</v>
      </c>
    </row>
    <row r="33" spans="1:21" ht="18.75">
      <c r="A33" s="6" t="s">
        <v>48</v>
      </c>
      <c r="C33" s="63" t="s">
        <v>138</v>
      </c>
      <c r="D33" s="51"/>
      <c r="E33" s="55">
        <v>5986871</v>
      </c>
      <c r="F33" s="51"/>
      <c r="G33" s="55">
        <v>30</v>
      </c>
      <c r="H33" s="51"/>
      <c r="I33" s="55">
        <v>0</v>
      </c>
      <c r="J33" s="51"/>
      <c r="K33" s="55">
        <v>0</v>
      </c>
      <c r="L33" s="51"/>
      <c r="M33" s="55">
        <v>0</v>
      </c>
      <c r="N33" s="51"/>
      <c r="O33" s="55">
        <v>179606130</v>
      </c>
      <c r="P33" s="51"/>
      <c r="Q33" s="55">
        <v>3142503</v>
      </c>
      <c r="R33" s="51"/>
      <c r="S33" s="55">
        <v>176463627</v>
      </c>
    </row>
    <row r="34" spans="1:21" ht="18.75">
      <c r="A34" s="6" t="s">
        <v>37</v>
      </c>
      <c r="C34" s="63" t="s">
        <v>139</v>
      </c>
      <c r="D34" s="51"/>
      <c r="E34" s="55">
        <v>14465250</v>
      </c>
      <c r="F34" s="51"/>
      <c r="G34" s="55">
        <v>740</v>
      </c>
      <c r="H34" s="51"/>
      <c r="I34" s="55">
        <v>0</v>
      </c>
      <c r="J34" s="51"/>
      <c r="K34" s="55">
        <v>0</v>
      </c>
      <c r="L34" s="51"/>
      <c r="M34" s="55">
        <v>0</v>
      </c>
      <c r="N34" s="51"/>
      <c r="O34" s="55">
        <v>10704285000</v>
      </c>
      <c r="P34" s="51"/>
      <c r="Q34" s="55">
        <v>0</v>
      </c>
      <c r="R34" s="51"/>
      <c r="S34" s="55">
        <v>10704285000</v>
      </c>
    </row>
    <row r="35" spans="1:21" ht="18.75">
      <c r="A35" s="6" t="s">
        <v>54</v>
      </c>
      <c r="C35" s="63" t="s">
        <v>140</v>
      </c>
      <c r="D35" s="51"/>
      <c r="E35" s="55">
        <v>13069848</v>
      </c>
      <c r="F35" s="51"/>
      <c r="G35" s="55">
        <v>650</v>
      </c>
      <c r="H35" s="51"/>
      <c r="I35" s="55">
        <v>0</v>
      </c>
      <c r="J35" s="51"/>
      <c r="K35" s="55">
        <v>0</v>
      </c>
      <c r="L35" s="51"/>
      <c r="M35" s="55">
        <v>0</v>
      </c>
      <c r="N35" s="51"/>
      <c r="O35" s="55">
        <v>8495401200</v>
      </c>
      <c r="P35" s="51"/>
      <c r="Q35" s="55">
        <v>114802719</v>
      </c>
      <c r="R35" s="51"/>
      <c r="S35" s="55">
        <v>8380598481</v>
      </c>
    </row>
    <row r="36" spans="1:21" ht="18.75">
      <c r="A36" s="6" t="s">
        <v>24</v>
      </c>
      <c r="C36" s="63" t="s">
        <v>135</v>
      </c>
      <c r="D36" s="51"/>
      <c r="E36" s="55">
        <v>3380645</v>
      </c>
      <c r="F36" s="51"/>
      <c r="G36" s="55">
        <v>3850</v>
      </c>
      <c r="H36" s="51"/>
      <c r="I36" s="55">
        <v>0</v>
      </c>
      <c r="J36" s="51"/>
      <c r="K36" s="55">
        <v>0</v>
      </c>
      <c r="L36" s="51"/>
      <c r="M36" s="55">
        <v>0</v>
      </c>
      <c r="N36" s="51"/>
      <c r="O36" s="55">
        <v>13015483250</v>
      </c>
      <c r="P36" s="51"/>
      <c r="Q36" s="55">
        <v>0</v>
      </c>
      <c r="R36" s="51"/>
      <c r="S36" s="55">
        <v>13015483250</v>
      </c>
    </row>
    <row r="37" spans="1:21" ht="18.75">
      <c r="A37" s="6" t="s">
        <v>34</v>
      </c>
      <c r="C37" s="63" t="s">
        <v>9</v>
      </c>
      <c r="D37" s="51"/>
      <c r="E37" s="55">
        <v>38262450</v>
      </c>
      <c r="F37" s="51"/>
      <c r="G37" s="55">
        <v>210</v>
      </c>
      <c r="H37" s="51"/>
      <c r="I37" s="55">
        <v>8035114500</v>
      </c>
      <c r="J37" s="51"/>
      <c r="K37" s="55">
        <v>1146525440</v>
      </c>
      <c r="L37" s="51"/>
      <c r="M37" s="55">
        <v>6888589060</v>
      </c>
      <c r="N37" s="51"/>
      <c r="O37" s="55">
        <v>8035114500</v>
      </c>
      <c r="P37" s="51"/>
      <c r="Q37" s="55">
        <v>1146525440</v>
      </c>
      <c r="R37" s="51"/>
      <c r="S37" s="55">
        <v>6888589060</v>
      </c>
    </row>
    <row r="38" spans="1:21" ht="18.75">
      <c r="A38" s="6" t="s">
        <v>55</v>
      </c>
      <c r="C38" s="63" t="s">
        <v>141</v>
      </c>
      <c r="D38" s="51"/>
      <c r="E38" s="55">
        <v>125000</v>
      </c>
      <c r="F38" s="51"/>
      <c r="G38" s="55">
        <v>2050</v>
      </c>
      <c r="H38" s="51"/>
      <c r="I38" s="55">
        <v>0</v>
      </c>
      <c r="J38" s="51"/>
      <c r="K38" s="55">
        <v>0</v>
      </c>
      <c r="L38" s="51"/>
      <c r="M38" s="55">
        <v>0</v>
      </c>
      <c r="N38" s="51"/>
      <c r="O38" s="55">
        <v>256250000</v>
      </c>
      <c r="P38" s="51"/>
      <c r="Q38" s="55">
        <v>3462838</v>
      </c>
      <c r="R38" s="51"/>
      <c r="S38" s="55">
        <v>252787162</v>
      </c>
    </row>
    <row r="39" spans="1:21" ht="18.75">
      <c r="A39" s="6" t="s">
        <v>99</v>
      </c>
      <c r="C39" s="63" t="s">
        <v>142</v>
      </c>
      <c r="D39" s="51"/>
      <c r="E39" s="55">
        <v>360000</v>
      </c>
      <c r="F39" s="51"/>
      <c r="G39" s="55">
        <v>1000</v>
      </c>
      <c r="H39" s="51"/>
      <c r="I39" s="55">
        <v>0</v>
      </c>
      <c r="J39" s="51"/>
      <c r="K39" s="55">
        <v>0</v>
      </c>
      <c r="L39" s="51"/>
      <c r="M39" s="55">
        <v>0</v>
      </c>
      <c r="N39" s="51"/>
      <c r="O39" s="55">
        <v>360000000</v>
      </c>
      <c r="P39" s="51"/>
      <c r="Q39" s="55">
        <v>0</v>
      </c>
      <c r="R39" s="51"/>
      <c r="S39" s="55">
        <v>360000000</v>
      </c>
    </row>
    <row r="40" spans="1:21" ht="18.75">
      <c r="A40" s="6" t="s">
        <v>56</v>
      </c>
      <c r="C40" s="63" t="s">
        <v>143</v>
      </c>
      <c r="D40" s="51"/>
      <c r="E40" s="55">
        <v>219000</v>
      </c>
      <c r="F40" s="51"/>
      <c r="G40" s="55">
        <v>1177</v>
      </c>
      <c r="H40" s="51"/>
      <c r="I40" s="55">
        <v>0</v>
      </c>
      <c r="J40" s="51"/>
      <c r="K40" s="55">
        <v>0</v>
      </c>
      <c r="L40" s="51"/>
      <c r="M40" s="55">
        <v>0</v>
      </c>
      <c r="N40" s="51"/>
      <c r="O40" s="55">
        <v>257763000</v>
      </c>
      <c r="P40" s="51"/>
      <c r="Q40" s="55">
        <v>0</v>
      </c>
      <c r="R40" s="51"/>
      <c r="S40" s="55">
        <v>257763000</v>
      </c>
    </row>
    <row r="41" spans="1:21" ht="18.75">
      <c r="A41" s="6" t="s">
        <v>31</v>
      </c>
      <c r="C41" s="63" t="s">
        <v>126</v>
      </c>
      <c r="D41" s="51"/>
      <c r="E41" s="55">
        <v>585000</v>
      </c>
      <c r="F41" s="51"/>
      <c r="G41" s="55">
        <v>414</v>
      </c>
      <c r="H41" s="51"/>
      <c r="I41" s="55">
        <v>0</v>
      </c>
      <c r="J41" s="51"/>
      <c r="K41" s="55">
        <v>0</v>
      </c>
      <c r="L41" s="51"/>
      <c r="M41" s="55">
        <v>0</v>
      </c>
      <c r="N41" s="51"/>
      <c r="O41" s="55">
        <v>242190000</v>
      </c>
      <c r="P41" s="51"/>
      <c r="Q41" s="55">
        <v>3756150</v>
      </c>
      <c r="R41" s="51"/>
      <c r="S41" s="55">
        <v>238433850</v>
      </c>
    </row>
    <row r="42" spans="1:21" ht="18.75">
      <c r="A42" s="8" t="s">
        <v>41</v>
      </c>
      <c r="C42" s="76" t="s">
        <v>144</v>
      </c>
      <c r="D42" s="51"/>
      <c r="E42" s="77">
        <v>3910000</v>
      </c>
      <c r="F42" s="51"/>
      <c r="G42" s="77">
        <v>720</v>
      </c>
      <c r="H42" s="51"/>
      <c r="I42" s="57">
        <v>2815200000</v>
      </c>
      <c r="J42" s="51"/>
      <c r="K42" s="57">
        <v>137550489</v>
      </c>
      <c r="L42" s="51"/>
      <c r="M42" s="57">
        <v>2677649511</v>
      </c>
      <c r="N42" s="51"/>
      <c r="O42" s="57">
        <f>2815200000+5788561850</f>
        <v>8603761850</v>
      </c>
      <c r="P42" s="51"/>
      <c r="Q42" s="57">
        <v>137550489</v>
      </c>
      <c r="R42" s="51"/>
      <c r="S42" s="57">
        <f>O42-Q42</f>
        <v>8466211361</v>
      </c>
    </row>
    <row r="43" spans="1:21" ht="21">
      <c r="A43" s="10" t="s">
        <v>60</v>
      </c>
      <c r="C43" s="77"/>
      <c r="D43" s="65"/>
      <c r="E43" s="77"/>
      <c r="F43" s="65"/>
      <c r="G43" s="77"/>
      <c r="H43" s="51"/>
      <c r="I43" s="58">
        <f>SUM(I8:I42)</f>
        <v>10850314500</v>
      </c>
      <c r="J43" s="51"/>
      <c r="K43" s="58">
        <f>SUM(K8:K42)</f>
        <v>1284075929</v>
      </c>
      <c r="L43" s="51"/>
      <c r="M43" s="58">
        <f>SUM(M8:M42)</f>
        <v>9566238571</v>
      </c>
      <c r="N43" s="51"/>
      <c r="O43" s="58">
        <f>SUM(O8:O42)</f>
        <v>454524320943</v>
      </c>
      <c r="P43" s="51"/>
      <c r="Q43" s="58">
        <f>SUM(Q8:Q42)</f>
        <v>3058807694</v>
      </c>
      <c r="R43" s="51"/>
      <c r="S43" s="58">
        <f>SUM(S8:S42)</f>
        <v>451465513249</v>
      </c>
    </row>
    <row r="44" spans="1:21">
      <c r="C44" s="22"/>
      <c r="D44" s="22"/>
      <c r="E44" s="22"/>
      <c r="F44" s="22"/>
      <c r="G44" s="22"/>
    </row>
    <row r="45" spans="1:21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</row>
    <row r="46" spans="1:21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</row>
    <row r="47" spans="1:21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4"/>
      <c r="N47" s="12"/>
      <c r="O47" s="12"/>
      <c r="P47" s="12"/>
      <c r="Q47" s="12"/>
      <c r="R47" s="12"/>
      <c r="S47" s="14"/>
      <c r="U47" s="12"/>
    </row>
    <row r="48" spans="1:21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</row>
    <row r="49" spans="1:20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</row>
    <row r="50" spans="1:20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spans="1:20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</row>
    <row r="52" spans="1:20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</row>
    <row r="53" spans="1:20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scale="7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4"/>
  <sheetViews>
    <sheetView rightToLeft="1" view="pageBreakPreview" zoomScale="145" zoomScaleNormal="100" zoomScaleSheetLayoutView="145" workbookViewId="0">
      <selection activeCell="C8" sqref="C8:M10"/>
    </sheetView>
  </sheetViews>
  <sheetFormatPr defaultRowHeight="12.75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ht="21.75" customHeight="1">
      <c r="A2" s="35" t="s">
        <v>75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21.75" customHeight="1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3" ht="14.45" customHeight="1"/>
    <row r="5" spans="1:13" ht="14.45" customHeight="1">
      <c r="A5" s="36" t="s">
        <v>147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3" ht="14.45" customHeight="1">
      <c r="A6" s="37" t="s">
        <v>78</v>
      </c>
      <c r="C6" s="37" t="s">
        <v>88</v>
      </c>
      <c r="D6" s="37"/>
      <c r="E6" s="37"/>
      <c r="F6" s="37"/>
      <c r="G6" s="37"/>
      <c r="I6" s="37" t="s">
        <v>89</v>
      </c>
      <c r="J6" s="37"/>
      <c r="K6" s="37"/>
      <c r="L6" s="37"/>
      <c r="M6" s="37"/>
    </row>
    <row r="7" spans="1:13" ht="29.1" customHeight="1">
      <c r="A7" s="37"/>
      <c r="C7" s="11" t="s">
        <v>145</v>
      </c>
      <c r="D7" s="3"/>
      <c r="E7" s="11" t="s">
        <v>119</v>
      </c>
      <c r="F7" s="3"/>
      <c r="G7" s="11" t="s">
        <v>146</v>
      </c>
      <c r="I7" s="11" t="s">
        <v>145</v>
      </c>
      <c r="J7" s="3"/>
      <c r="K7" s="11" t="s">
        <v>119</v>
      </c>
      <c r="L7" s="3"/>
      <c r="M7" s="11" t="s">
        <v>146</v>
      </c>
    </row>
    <row r="8" spans="1:13" ht="21.75" customHeight="1">
      <c r="A8" s="5" t="s">
        <v>160</v>
      </c>
      <c r="C8" s="52">
        <f>25370+37451+766889</f>
        <v>829710</v>
      </c>
      <c r="D8" s="51"/>
      <c r="E8" s="52">
        <v>0</v>
      </c>
      <c r="F8" s="51"/>
      <c r="G8" s="52">
        <f>25370+37451+766889</f>
        <v>829710</v>
      </c>
      <c r="H8" s="51"/>
      <c r="I8" s="52">
        <f>3838123+22753+367585293+5184888</f>
        <v>376631057</v>
      </c>
      <c r="J8" s="51"/>
      <c r="K8" s="52">
        <v>0</v>
      </c>
      <c r="L8" s="51"/>
      <c r="M8" s="52">
        <f>3838123+22753+367585293+5184888</f>
        <v>376631057</v>
      </c>
    </row>
    <row r="9" spans="1:13" ht="21.75" customHeight="1">
      <c r="A9" s="6" t="s">
        <v>161</v>
      </c>
      <c r="C9" s="55">
        <v>80362</v>
      </c>
      <c r="D9" s="51"/>
      <c r="E9" s="55">
        <v>0</v>
      </c>
      <c r="F9" s="51"/>
      <c r="G9" s="55">
        <v>80362</v>
      </c>
      <c r="H9" s="51"/>
      <c r="I9" s="55">
        <v>98085469</v>
      </c>
      <c r="J9" s="51"/>
      <c r="K9" s="55">
        <v>0</v>
      </c>
      <c r="L9" s="51"/>
      <c r="M9" s="55">
        <v>98085469</v>
      </c>
    </row>
    <row r="10" spans="1:13" ht="21.75" customHeight="1">
      <c r="A10" s="10" t="s">
        <v>60</v>
      </c>
      <c r="C10" s="58">
        <f>SUM(C8:C9)</f>
        <v>910072</v>
      </c>
      <c r="D10" s="51"/>
      <c r="E10" s="58">
        <v>0</v>
      </c>
      <c r="F10" s="51"/>
      <c r="G10" s="58">
        <f>SUM(G8:G9)</f>
        <v>910072</v>
      </c>
      <c r="H10" s="51"/>
      <c r="I10" s="58">
        <f>SUM(I8:I9)</f>
        <v>474716526</v>
      </c>
      <c r="J10" s="51"/>
      <c r="K10" s="58">
        <v>0</v>
      </c>
      <c r="L10" s="51"/>
      <c r="M10" s="58">
        <f>SUM(M8:M9)</f>
        <v>474716526</v>
      </c>
    </row>
    <row r="12" spans="1:13"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spans="1:13"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</row>
    <row r="14" spans="1:13"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T78"/>
  <sheetViews>
    <sheetView rightToLeft="1" view="pageBreakPreview" topLeftCell="A25" zoomScaleNormal="100" zoomScaleSheetLayoutView="100" workbookViewId="0">
      <selection activeCell="I15" sqref="I15"/>
    </sheetView>
  </sheetViews>
  <sheetFormatPr defaultRowHeight="18.75"/>
  <cols>
    <col min="1" max="1" width="27.5703125" bestFit="1" customWidth="1"/>
    <col min="2" max="2" width="1.28515625" customWidth="1"/>
    <col min="3" max="3" width="9.85546875" bestFit="1" customWidth="1"/>
    <col min="4" max="4" width="1.28515625" customWidth="1"/>
    <col min="5" max="5" width="16" bestFit="1" customWidth="1"/>
    <col min="6" max="6" width="1.28515625" customWidth="1"/>
    <col min="7" max="7" width="16.140625" bestFit="1" customWidth="1"/>
    <col min="8" max="8" width="1.28515625" customWidth="1"/>
    <col min="9" max="9" width="21.85546875" bestFit="1" customWidth="1"/>
    <col min="10" max="10" width="1.28515625" customWidth="1"/>
    <col min="11" max="11" width="11" bestFit="1" customWidth="1"/>
    <col min="12" max="12" width="1.28515625" customWidth="1"/>
    <col min="13" max="13" width="17.5703125" bestFit="1" customWidth="1"/>
    <col min="14" max="14" width="1.28515625" customWidth="1"/>
    <col min="15" max="15" width="17.85546875" bestFit="1" customWidth="1"/>
    <col min="16" max="16" width="1.28515625" customWidth="1"/>
    <col min="17" max="17" width="16.140625" bestFit="1" customWidth="1"/>
    <col min="18" max="18" width="12" bestFit="1" customWidth="1"/>
    <col min="19" max="19" width="20.85546875" bestFit="1" customWidth="1"/>
    <col min="20" max="20" width="12.140625" style="31" bestFit="1" customWidth="1"/>
  </cols>
  <sheetData>
    <row r="1" spans="1:19" ht="25.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9" ht="25.5">
      <c r="A2" s="35" t="s">
        <v>75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19" ht="25.5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5" spans="1:19" ht="24">
      <c r="A5" s="36" t="s">
        <v>148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</row>
    <row r="6" spans="1:19" ht="21">
      <c r="A6" s="37" t="s">
        <v>78</v>
      </c>
      <c r="C6" s="37" t="s">
        <v>88</v>
      </c>
      <c r="D6" s="37"/>
      <c r="E6" s="37"/>
      <c r="F6" s="37"/>
      <c r="G6" s="37"/>
      <c r="H6" s="37"/>
      <c r="I6" s="37"/>
      <c r="K6" s="37" t="s">
        <v>89</v>
      </c>
      <c r="L6" s="37"/>
      <c r="M6" s="37"/>
      <c r="N6" s="37"/>
      <c r="O6" s="37"/>
      <c r="P6" s="37"/>
      <c r="Q6" s="37"/>
    </row>
    <row r="7" spans="1:19" ht="42">
      <c r="A7" s="37"/>
      <c r="C7" s="11" t="s">
        <v>13</v>
      </c>
      <c r="D7" s="3"/>
      <c r="E7" s="11" t="s">
        <v>149</v>
      </c>
      <c r="F7" s="3"/>
      <c r="G7" s="11" t="s">
        <v>150</v>
      </c>
      <c r="H7" s="3"/>
      <c r="I7" s="11" t="s">
        <v>151</v>
      </c>
      <c r="K7" s="11" t="s">
        <v>13</v>
      </c>
      <c r="L7" s="3"/>
      <c r="M7" s="11" t="s">
        <v>149</v>
      </c>
      <c r="N7" s="3"/>
      <c r="O7" s="11" t="s">
        <v>150</v>
      </c>
      <c r="P7" s="3"/>
      <c r="Q7" s="28" t="s">
        <v>151</v>
      </c>
    </row>
    <row r="8" spans="1:19">
      <c r="A8" s="5" t="s">
        <v>26</v>
      </c>
      <c r="C8" s="52">
        <v>3118000</v>
      </c>
      <c r="D8" s="51"/>
      <c r="E8" s="52">
        <v>25026457250</v>
      </c>
      <c r="F8" s="51"/>
      <c r="G8" s="52">
        <v>16166438330</v>
      </c>
      <c r="H8" s="51"/>
      <c r="I8" s="52">
        <f>E8-G8</f>
        <v>8860018920</v>
      </c>
      <c r="J8" s="51"/>
      <c r="K8" s="52">
        <v>15267128</v>
      </c>
      <c r="L8" s="51"/>
      <c r="M8" s="52">
        <v>132726380907</v>
      </c>
      <c r="N8" s="51"/>
      <c r="O8" s="52">
        <v>91869754571</v>
      </c>
      <c r="P8" s="51"/>
      <c r="Q8" s="52">
        <v>40856626336</v>
      </c>
    </row>
    <row r="9" spans="1:19">
      <c r="A9" s="6" t="s">
        <v>56</v>
      </c>
      <c r="C9" s="55">
        <v>65585</v>
      </c>
      <c r="D9" s="51"/>
      <c r="E9" s="55">
        <v>2331859408</v>
      </c>
      <c r="F9" s="51"/>
      <c r="G9" s="55">
        <v>1584777601</v>
      </c>
      <c r="H9" s="51"/>
      <c r="I9" s="77">
        <f t="shared" ref="I9:I15" si="0">E9-G9</f>
        <v>747081807</v>
      </c>
      <c r="J9" s="51"/>
      <c r="K9" s="55">
        <v>284585</v>
      </c>
      <c r="L9" s="51"/>
      <c r="M9" s="55">
        <v>8462226259</v>
      </c>
      <c r="N9" s="51"/>
      <c r="O9" s="55">
        <v>6876632363</v>
      </c>
      <c r="P9" s="51"/>
      <c r="Q9" s="55">
        <v>1585593896</v>
      </c>
    </row>
    <row r="10" spans="1:19">
      <c r="A10" s="6" t="s">
        <v>27</v>
      </c>
      <c r="C10" s="55">
        <v>1707750</v>
      </c>
      <c r="D10" s="51"/>
      <c r="E10" s="55">
        <v>23808414998</v>
      </c>
      <c r="F10" s="51"/>
      <c r="G10" s="55">
        <v>19253344566</v>
      </c>
      <c r="H10" s="51"/>
      <c r="I10" s="77">
        <f t="shared" si="0"/>
        <v>4555070432</v>
      </c>
      <c r="J10" s="51"/>
      <c r="K10" s="55">
        <v>1707750</v>
      </c>
      <c r="L10" s="51"/>
      <c r="M10" s="55">
        <v>23808414998</v>
      </c>
      <c r="N10" s="51"/>
      <c r="O10" s="55">
        <v>19253344566</v>
      </c>
      <c r="P10" s="51"/>
      <c r="Q10" s="55">
        <v>4555070432</v>
      </c>
    </row>
    <row r="11" spans="1:19">
      <c r="A11" s="6" t="s">
        <v>44</v>
      </c>
      <c r="C11" s="55">
        <v>3131631</v>
      </c>
      <c r="D11" s="51"/>
      <c r="E11" s="55">
        <v>46101013774</v>
      </c>
      <c r="F11" s="51"/>
      <c r="G11" s="55">
        <v>46601577015</v>
      </c>
      <c r="H11" s="51"/>
      <c r="I11" s="77">
        <f t="shared" si="0"/>
        <v>-500563241</v>
      </c>
      <c r="J11" s="51"/>
      <c r="K11" s="55">
        <v>6328972</v>
      </c>
      <c r="L11" s="51"/>
      <c r="M11" s="55">
        <v>68559444756</v>
      </c>
      <c r="N11" s="51"/>
      <c r="O11" s="55">
        <v>94180979810</v>
      </c>
      <c r="P11" s="51"/>
      <c r="Q11" s="55">
        <v>-25621535054</v>
      </c>
    </row>
    <row r="12" spans="1:19">
      <c r="A12" s="6" t="s">
        <v>50</v>
      </c>
      <c r="C12" s="55">
        <v>1570000</v>
      </c>
      <c r="D12" s="51"/>
      <c r="E12" s="55">
        <v>49680280187</v>
      </c>
      <c r="F12" s="51"/>
      <c r="G12" s="55">
        <v>9555575996</v>
      </c>
      <c r="H12" s="51"/>
      <c r="I12" s="77">
        <f t="shared" si="0"/>
        <v>40124704191</v>
      </c>
      <c r="J12" s="51"/>
      <c r="K12" s="55">
        <v>10090000</v>
      </c>
      <c r="L12" s="51"/>
      <c r="M12" s="55">
        <v>212519358037</v>
      </c>
      <c r="N12" s="51"/>
      <c r="O12" s="55">
        <v>70860812440</v>
      </c>
      <c r="P12" s="51"/>
      <c r="Q12" s="55">
        <v>141658545597</v>
      </c>
    </row>
    <row r="13" spans="1:19">
      <c r="A13" s="6" t="s">
        <v>48</v>
      </c>
      <c r="C13" s="55">
        <v>204000</v>
      </c>
      <c r="D13" s="51"/>
      <c r="E13" s="55">
        <v>5636397383</v>
      </c>
      <c r="F13" s="51"/>
      <c r="G13" s="55">
        <v>3929996572</v>
      </c>
      <c r="H13" s="51"/>
      <c r="I13" s="77">
        <f t="shared" si="0"/>
        <v>1706400811</v>
      </c>
      <c r="J13" s="51"/>
      <c r="K13" s="55">
        <v>217129</v>
      </c>
      <c r="L13" s="51"/>
      <c r="M13" s="55">
        <v>5861337731</v>
      </c>
      <c r="N13" s="51"/>
      <c r="O13" s="55">
        <v>4182922674</v>
      </c>
      <c r="P13" s="51"/>
      <c r="Q13" s="55">
        <v>1678415057</v>
      </c>
    </row>
    <row r="14" spans="1:19">
      <c r="A14" s="6" t="s">
        <v>41</v>
      </c>
      <c r="C14" s="55">
        <v>1955000</v>
      </c>
      <c r="D14" s="51"/>
      <c r="E14" s="55">
        <v>27100233602</v>
      </c>
      <c r="F14" s="51"/>
      <c r="G14" s="55">
        <v>18817622587</v>
      </c>
      <c r="H14" s="51"/>
      <c r="I14" s="77">
        <f t="shared" si="0"/>
        <v>8282611015</v>
      </c>
      <c r="J14" s="51"/>
      <c r="K14" s="55">
        <v>1955000</v>
      </c>
      <c r="L14" s="51"/>
      <c r="M14" s="55">
        <v>27100233602</v>
      </c>
      <c r="N14" s="51"/>
      <c r="O14" s="55">
        <v>18817622587</v>
      </c>
      <c r="P14" s="51"/>
      <c r="Q14" s="55">
        <v>8282611015</v>
      </c>
      <c r="S14" s="19"/>
    </row>
    <row r="15" spans="1:19">
      <c r="A15" s="6" t="s">
        <v>55</v>
      </c>
      <c r="C15" s="55">
        <v>125000</v>
      </c>
      <c r="D15" s="51"/>
      <c r="E15" s="55">
        <v>5533074772</v>
      </c>
      <c r="F15" s="51"/>
      <c r="G15" s="55">
        <v>4912955599</v>
      </c>
      <c r="H15" s="51"/>
      <c r="I15" s="77">
        <f t="shared" si="0"/>
        <v>620119173</v>
      </c>
      <c r="J15" s="51"/>
      <c r="K15" s="55">
        <v>250000</v>
      </c>
      <c r="L15" s="51"/>
      <c r="M15" s="55">
        <v>13205823939</v>
      </c>
      <c r="N15" s="51"/>
      <c r="O15" s="55">
        <v>9825911200</v>
      </c>
      <c r="P15" s="51"/>
      <c r="Q15" s="55">
        <v>3379912739</v>
      </c>
    </row>
    <row r="16" spans="1:19">
      <c r="A16" s="6" t="s">
        <v>94</v>
      </c>
      <c r="C16" s="55">
        <v>0</v>
      </c>
      <c r="D16" s="51"/>
      <c r="E16" s="55">
        <v>0</v>
      </c>
      <c r="F16" s="51"/>
      <c r="G16" s="55">
        <v>0</v>
      </c>
      <c r="H16" s="51"/>
      <c r="I16" s="77">
        <v>0</v>
      </c>
      <c r="J16" s="51"/>
      <c r="K16" s="55">
        <v>26261342</v>
      </c>
      <c r="L16" s="51"/>
      <c r="M16" s="55">
        <v>111294392488</v>
      </c>
      <c r="N16" s="51"/>
      <c r="O16" s="55">
        <v>129704370262</v>
      </c>
      <c r="P16" s="51"/>
      <c r="Q16" s="55">
        <v>-18409977774</v>
      </c>
    </row>
    <row r="17" spans="1:17">
      <c r="A17" s="6" t="s">
        <v>42</v>
      </c>
      <c r="C17" s="55">
        <v>0</v>
      </c>
      <c r="D17" s="51"/>
      <c r="E17" s="55">
        <v>0</v>
      </c>
      <c r="F17" s="51"/>
      <c r="G17" s="55">
        <v>0</v>
      </c>
      <c r="H17" s="51"/>
      <c r="I17" s="77">
        <v>0</v>
      </c>
      <c r="J17" s="51"/>
      <c r="K17" s="55">
        <v>462500</v>
      </c>
      <c r="L17" s="51"/>
      <c r="M17" s="55">
        <v>12926776625</v>
      </c>
      <c r="N17" s="51"/>
      <c r="O17" s="55">
        <v>9738179851</v>
      </c>
      <c r="P17" s="51"/>
      <c r="Q17" s="55">
        <v>3188596774</v>
      </c>
    </row>
    <row r="18" spans="1:17">
      <c r="A18" s="6" t="s">
        <v>51</v>
      </c>
      <c r="C18" s="55">
        <v>0</v>
      </c>
      <c r="D18" s="51"/>
      <c r="E18" s="55">
        <v>0</v>
      </c>
      <c r="F18" s="51"/>
      <c r="G18" s="55">
        <v>0</v>
      </c>
      <c r="H18" s="51"/>
      <c r="I18" s="77">
        <v>0</v>
      </c>
      <c r="J18" s="51"/>
      <c r="K18" s="55">
        <v>1</v>
      </c>
      <c r="L18" s="51"/>
      <c r="M18" s="55">
        <v>1</v>
      </c>
      <c r="N18" s="51"/>
      <c r="O18" s="55">
        <v>4902</v>
      </c>
      <c r="P18" s="51"/>
      <c r="Q18" s="55">
        <v>-4901</v>
      </c>
    </row>
    <row r="19" spans="1:17">
      <c r="A19" s="6" t="s">
        <v>95</v>
      </c>
      <c r="C19" s="55">
        <v>0</v>
      </c>
      <c r="D19" s="51"/>
      <c r="E19" s="55">
        <v>0</v>
      </c>
      <c r="F19" s="51"/>
      <c r="G19" s="55">
        <v>0</v>
      </c>
      <c r="H19" s="51"/>
      <c r="I19" s="77">
        <v>0</v>
      </c>
      <c r="J19" s="51"/>
      <c r="K19" s="55">
        <v>9360000</v>
      </c>
      <c r="L19" s="51"/>
      <c r="M19" s="55">
        <v>65487042932</v>
      </c>
      <c r="N19" s="51"/>
      <c r="O19" s="55">
        <v>69037965360</v>
      </c>
      <c r="P19" s="51"/>
      <c r="Q19" s="55">
        <v>-3550922428</v>
      </c>
    </row>
    <row r="20" spans="1:17">
      <c r="A20" s="6" t="s">
        <v>96</v>
      </c>
      <c r="C20" s="55">
        <v>0</v>
      </c>
      <c r="D20" s="51"/>
      <c r="E20" s="55">
        <v>0</v>
      </c>
      <c r="F20" s="51"/>
      <c r="G20" s="55">
        <v>0</v>
      </c>
      <c r="H20" s="51"/>
      <c r="I20" s="55">
        <v>0</v>
      </c>
      <c r="J20" s="51"/>
      <c r="K20" s="55">
        <v>17516576</v>
      </c>
      <c r="L20" s="51"/>
      <c r="M20" s="55">
        <v>128886880753</v>
      </c>
      <c r="N20" s="51"/>
      <c r="O20" s="55">
        <v>122234713657</v>
      </c>
      <c r="P20" s="51"/>
      <c r="Q20" s="55">
        <v>6652167096</v>
      </c>
    </row>
    <row r="21" spans="1:17">
      <c r="A21" s="6" t="s">
        <v>23</v>
      </c>
      <c r="C21" s="55">
        <v>0</v>
      </c>
      <c r="D21" s="51"/>
      <c r="E21" s="55">
        <v>0</v>
      </c>
      <c r="F21" s="51"/>
      <c r="G21" s="55">
        <v>0</v>
      </c>
      <c r="H21" s="51"/>
      <c r="I21" s="55">
        <v>0</v>
      </c>
      <c r="J21" s="51"/>
      <c r="K21" s="55">
        <v>2230001</v>
      </c>
      <c r="L21" s="51"/>
      <c r="M21" s="55">
        <v>29230587498</v>
      </c>
      <c r="N21" s="51"/>
      <c r="O21" s="55">
        <v>16080775976</v>
      </c>
      <c r="P21" s="51"/>
      <c r="Q21" s="55">
        <v>13149811522</v>
      </c>
    </row>
    <row r="22" spans="1:17">
      <c r="A22" s="6" t="s">
        <v>97</v>
      </c>
      <c r="C22" s="55">
        <v>0</v>
      </c>
      <c r="D22" s="51"/>
      <c r="E22" s="55">
        <v>0</v>
      </c>
      <c r="F22" s="51"/>
      <c r="G22" s="55">
        <v>0</v>
      </c>
      <c r="H22" s="51"/>
      <c r="I22" s="55">
        <v>0</v>
      </c>
      <c r="J22" s="51"/>
      <c r="K22" s="55">
        <v>42680000</v>
      </c>
      <c r="L22" s="51"/>
      <c r="M22" s="55">
        <v>198198392423</v>
      </c>
      <c r="N22" s="51"/>
      <c r="O22" s="55">
        <v>158879631825</v>
      </c>
      <c r="P22" s="51"/>
      <c r="Q22" s="55">
        <v>39318760598</v>
      </c>
    </row>
    <row r="23" spans="1:17">
      <c r="A23" s="6" t="s">
        <v>98</v>
      </c>
      <c r="C23" s="55">
        <v>0</v>
      </c>
      <c r="D23" s="51"/>
      <c r="E23" s="55">
        <v>0</v>
      </c>
      <c r="F23" s="51"/>
      <c r="G23" s="55">
        <v>0</v>
      </c>
      <c r="H23" s="51"/>
      <c r="I23" s="55">
        <v>0</v>
      </c>
      <c r="J23" s="51"/>
      <c r="K23" s="55">
        <v>4821749</v>
      </c>
      <c r="L23" s="51"/>
      <c r="M23" s="55">
        <v>24856116095</v>
      </c>
      <c r="N23" s="51"/>
      <c r="O23" s="55">
        <v>24856116095</v>
      </c>
      <c r="P23" s="51"/>
      <c r="Q23" s="55">
        <v>0</v>
      </c>
    </row>
    <row r="24" spans="1:17">
      <c r="A24" s="6" t="s">
        <v>99</v>
      </c>
      <c r="C24" s="55">
        <v>0</v>
      </c>
      <c r="D24" s="51"/>
      <c r="E24" s="55">
        <v>0</v>
      </c>
      <c r="F24" s="51"/>
      <c r="G24" s="55">
        <v>0</v>
      </c>
      <c r="H24" s="51"/>
      <c r="I24" s="55">
        <v>0</v>
      </c>
      <c r="J24" s="51"/>
      <c r="K24" s="55">
        <v>720000</v>
      </c>
      <c r="L24" s="51"/>
      <c r="M24" s="55">
        <v>9512131216</v>
      </c>
      <c r="N24" s="51"/>
      <c r="O24" s="55">
        <v>7098439536</v>
      </c>
      <c r="P24" s="51"/>
      <c r="Q24" s="55">
        <v>2413691680</v>
      </c>
    </row>
    <row r="25" spans="1:17">
      <c r="A25" s="6" t="s">
        <v>100</v>
      </c>
      <c r="C25" s="55">
        <v>0</v>
      </c>
      <c r="D25" s="51"/>
      <c r="E25" s="55">
        <v>0</v>
      </c>
      <c r="F25" s="51"/>
      <c r="G25" s="55">
        <v>0</v>
      </c>
      <c r="H25" s="51"/>
      <c r="I25" s="55">
        <v>0</v>
      </c>
      <c r="J25" s="51"/>
      <c r="K25" s="55">
        <v>6516805</v>
      </c>
      <c r="L25" s="51"/>
      <c r="M25" s="55">
        <v>18012449020</v>
      </c>
      <c r="N25" s="51"/>
      <c r="O25" s="55">
        <v>17354642397</v>
      </c>
      <c r="P25" s="51"/>
      <c r="Q25" s="55">
        <v>657806623</v>
      </c>
    </row>
    <row r="26" spans="1:17">
      <c r="A26" s="6" t="s">
        <v>101</v>
      </c>
      <c r="C26" s="55">
        <v>0</v>
      </c>
      <c r="D26" s="51"/>
      <c r="E26" s="55">
        <v>0</v>
      </c>
      <c r="F26" s="51"/>
      <c r="G26" s="55">
        <v>0</v>
      </c>
      <c r="H26" s="51"/>
      <c r="I26" s="55">
        <v>0</v>
      </c>
      <c r="J26" s="51"/>
      <c r="K26" s="55">
        <v>14770141</v>
      </c>
      <c r="L26" s="51"/>
      <c r="M26" s="55">
        <v>167795552669</v>
      </c>
      <c r="N26" s="51"/>
      <c r="O26" s="55">
        <v>160477087165</v>
      </c>
      <c r="P26" s="51"/>
      <c r="Q26" s="55">
        <v>7318465504</v>
      </c>
    </row>
    <row r="27" spans="1:17">
      <c r="A27" s="6" t="s">
        <v>102</v>
      </c>
      <c r="C27" s="55">
        <v>0</v>
      </c>
      <c r="D27" s="51"/>
      <c r="E27" s="55">
        <v>0</v>
      </c>
      <c r="F27" s="51"/>
      <c r="G27" s="55">
        <v>0</v>
      </c>
      <c r="H27" s="51"/>
      <c r="I27" s="55">
        <v>0</v>
      </c>
      <c r="J27" s="51"/>
      <c r="K27" s="55">
        <v>12744986</v>
      </c>
      <c r="L27" s="51"/>
      <c r="M27" s="55">
        <v>34239296087</v>
      </c>
      <c r="N27" s="51"/>
      <c r="O27" s="55">
        <v>34041857606</v>
      </c>
      <c r="P27" s="51"/>
      <c r="Q27" s="55">
        <v>197438481</v>
      </c>
    </row>
    <row r="28" spans="1:17">
      <c r="A28" s="6" t="s">
        <v>29</v>
      </c>
      <c r="C28" s="55">
        <v>0</v>
      </c>
      <c r="D28" s="51"/>
      <c r="E28" s="55">
        <v>0</v>
      </c>
      <c r="F28" s="51"/>
      <c r="G28" s="55">
        <v>0</v>
      </c>
      <c r="H28" s="51"/>
      <c r="I28" s="55">
        <v>0</v>
      </c>
      <c r="J28" s="51"/>
      <c r="K28" s="55">
        <v>2050000</v>
      </c>
      <c r="L28" s="51"/>
      <c r="M28" s="55">
        <v>35048464974</v>
      </c>
      <c r="N28" s="51"/>
      <c r="O28" s="55">
        <v>9928173776</v>
      </c>
      <c r="P28" s="51"/>
      <c r="Q28" s="55">
        <v>25120291198</v>
      </c>
    </row>
    <row r="29" spans="1:17">
      <c r="A29" s="6" t="s">
        <v>37</v>
      </c>
      <c r="C29" s="55">
        <v>0</v>
      </c>
      <c r="D29" s="51"/>
      <c r="E29" s="55">
        <v>0</v>
      </c>
      <c r="F29" s="51"/>
      <c r="G29" s="55">
        <v>0</v>
      </c>
      <c r="H29" s="51"/>
      <c r="I29" s="55">
        <v>0</v>
      </c>
      <c r="J29" s="51"/>
      <c r="K29" s="55">
        <v>1</v>
      </c>
      <c r="L29" s="51"/>
      <c r="M29" s="55">
        <v>1</v>
      </c>
      <c r="N29" s="51"/>
      <c r="O29" s="55">
        <v>7766</v>
      </c>
      <c r="P29" s="51"/>
      <c r="Q29" s="55">
        <v>-7765</v>
      </c>
    </row>
    <row r="30" spans="1:17">
      <c r="A30" s="6" t="s">
        <v>103</v>
      </c>
      <c r="C30" s="55">
        <v>0</v>
      </c>
      <c r="D30" s="51"/>
      <c r="E30" s="55">
        <v>0</v>
      </c>
      <c r="F30" s="51"/>
      <c r="G30" s="55">
        <v>0</v>
      </c>
      <c r="H30" s="51"/>
      <c r="I30" s="55">
        <v>0</v>
      </c>
      <c r="J30" s="51"/>
      <c r="K30" s="55">
        <v>535000</v>
      </c>
      <c r="L30" s="51"/>
      <c r="M30" s="55">
        <v>10781857091</v>
      </c>
      <c r="N30" s="51"/>
      <c r="O30" s="55">
        <v>7643907195</v>
      </c>
      <c r="P30" s="51"/>
      <c r="Q30" s="55">
        <v>3137949896</v>
      </c>
    </row>
    <row r="31" spans="1:17">
      <c r="A31" s="6" t="s">
        <v>45</v>
      </c>
      <c r="C31" s="55">
        <v>0</v>
      </c>
      <c r="D31" s="51"/>
      <c r="E31" s="55">
        <v>0</v>
      </c>
      <c r="F31" s="51"/>
      <c r="G31" s="55">
        <v>0</v>
      </c>
      <c r="H31" s="51"/>
      <c r="I31" s="55">
        <v>0</v>
      </c>
      <c r="J31" s="51"/>
      <c r="K31" s="55">
        <v>1</v>
      </c>
      <c r="L31" s="51"/>
      <c r="M31" s="55">
        <v>1</v>
      </c>
      <c r="N31" s="51"/>
      <c r="O31" s="55">
        <v>2268</v>
      </c>
      <c r="P31" s="51"/>
      <c r="Q31" s="55">
        <v>-2267</v>
      </c>
    </row>
    <row r="32" spans="1:17">
      <c r="A32" s="6" t="s">
        <v>25</v>
      </c>
      <c r="C32" s="55">
        <v>0</v>
      </c>
      <c r="D32" s="51"/>
      <c r="E32" s="55">
        <v>0</v>
      </c>
      <c r="F32" s="51"/>
      <c r="G32" s="55">
        <v>0</v>
      </c>
      <c r="H32" s="51"/>
      <c r="I32" s="55">
        <v>0</v>
      </c>
      <c r="J32" s="51"/>
      <c r="K32" s="55">
        <v>6840001</v>
      </c>
      <c r="L32" s="51"/>
      <c r="M32" s="55">
        <v>50088996059</v>
      </c>
      <c r="N32" s="51"/>
      <c r="O32" s="55">
        <v>36164139545</v>
      </c>
      <c r="P32" s="51"/>
      <c r="Q32" s="55">
        <v>13924856514</v>
      </c>
    </row>
    <row r="33" spans="1:17">
      <c r="A33" s="6" t="s">
        <v>104</v>
      </c>
      <c r="C33" s="55">
        <v>0</v>
      </c>
      <c r="D33" s="51"/>
      <c r="E33" s="55">
        <v>0</v>
      </c>
      <c r="F33" s="51"/>
      <c r="G33" s="55">
        <v>0</v>
      </c>
      <c r="H33" s="51"/>
      <c r="I33" s="55">
        <v>0</v>
      </c>
      <c r="J33" s="51"/>
      <c r="K33" s="55">
        <v>2513000</v>
      </c>
      <c r="L33" s="51"/>
      <c r="M33" s="55">
        <v>17811670749</v>
      </c>
      <c r="N33" s="51"/>
      <c r="O33" s="55">
        <v>15823366652</v>
      </c>
      <c r="P33" s="51"/>
      <c r="Q33" s="55">
        <v>1988304097</v>
      </c>
    </row>
    <row r="34" spans="1:17">
      <c r="A34" s="6" t="s">
        <v>22</v>
      </c>
      <c r="C34" s="55">
        <v>0</v>
      </c>
      <c r="D34" s="51"/>
      <c r="E34" s="55">
        <v>0</v>
      </c>
      <c r="F34" s="51"/>
      <c r="G34" s="55">
        <v>0</v>
      </c>
      <c r="H34" s="51"/>
      <c r="I34" s="55">
        <v>0</v>
      </c>
      <c r="J34" s="51"/>
      <c r="K34" s="55">
        <v>1</v>
      </c>
      <c r="L34" s="51"/>
      <c r="M34" s="55">
        <v>1</v>
      </c>
      <c r="N34" s="51"/>
      <c r="O34" s="55">
        <v>4119</v>
      </c>
      <c r="P34" s="51"/>
      <c r="Q34" s="55">
        <v>-4118</v>
      </c>
    </row>
    <row r="35" spans="1:17">
      <c r="A35" s="6" t="s">
        <v>105</v>
      </c>
      <c r="C35" s="55">
        <v>0</v>
      </c>
      <c r="D35" s="51"/>
      <c r="E35" s="55">
        <v>0</v>
      </c>
      <c r="F35" s="51"/>
      <c r="G35" s="55">
        <v>0</v>
      </c>
      <c r="H35" s="51"/>
      <c r="I35" s="55">
        <v>0</v>
      </c>
      <c r="J35" s="51"/>
      <c r="K35" s="55">
        <v>11094017</v>
      </c>
      <c r="L35" s="51"/>
      <c r="M35" s="55">
        <v>107273945334</v>
      </c>
      <c r="N35" s="51"/>
      <c r="O35" s="55">
        <v>86090140723</v>
      </c>
      <c r="P35" s="51"/>
      <c r="Q35" s="55">
        <v>21183804611</v>
      </c>
    </row>
    <row r="36" spans="1:17">
      <c r="A36" s="6" t="s">
        <v>49</v>
      </c>
      <c r="C36" s="55">
        <v>0</v>
      </c>
      <c r="D36" s="51"/>
      <c r="E36" s="55">
        <v>0</v>
      </c>
      <c r="F36" s="51"/>
      <c r="G36" s="55">
        <v>0</v>
      </c>
      <c r="H36" s="51"/>
      <c r="I36" s="55">
        <v>0</v>
      </c>
      <c r="J36" s="51"/>
      <c r="K36" s="55">
        <v>2874872</v>
      </c>
      <c r="L36" s="51"/>
      <c r="M36" s="55">
        <v>56173355207</v>
      </c>
      <c r="N36" s="51"/>
      <c r="O36" s="55">
        <v>47290535322</v>
      </c>
      <c r="P36" s="51"/>
      <c r="Q36" s="55">
        <v>8882819885</v>
      </c>
    </row>
    <row r="37" spans="1:17">
      <c r="A37" s="6" t="s">
        <v>32</v>
      </c>
      <c r="C37" s="55">
        <v>0</v>
      </c>
      <c r="D37" s="51"/>
      <c r="E37" s="55">
        <v>0</v>
      </c>
      <c r="F37" s="51"/>
      <c r="G37" s="55">
        <v>0</v>
      </c>
      <c r="H37" s="51"/>
      <c r="I37" s="55">
        <v>0</v>
      </c>
      <c r="J37" s="51"/>
      <c r="K37" s="55">
        <v>435001</v>
      </c>
      <c r="L37" s="51"/>
      <c r="M37" s="55">
        <v>9672995387</v>
      </c>
      <c r="N37" s="51"/>
      <c r="O37" s="55">
        <v>7458172538</v>
      </c>
      <c r="P37" s="51"/>
      <c r="Q37" s="55">
        <v>2214822849</v>
      </c>
    </row>
    <row r="38" spans="1:17">
      <c r="A38" s="6" t="s">
        <v>39</v>
      </c>
      <c r="C38" s="55">
        <v>0</v>
      </c>
      <c r="D38" s="51"/>
      <c r="E38" s="55">
        <v>0</v>
      </c>
      <c r="F38" s="51"/>
      <c r="G38" s="55">
        <v>0</v>
      </c>
      <c r="H38" s="51"/>
      <c r="I38" s="55">
        <v>0</v>
      </c>
      <c r="J38" s="51"/>
      <c r="K38" s="55">
        <v>538108</v>
      </c>
      <c r="L38" s="51"/>
      <c r="M38" s="55">
        <v>63607629090</v>
      </c>
      <c r="N38" s="51"/>
      <c r="O38" s="55">
        <v>72340721769</v>
      </c>
      <c r="P38" s="51"/>
      <c r="Q38" s="55">
        <v>-8733092679</v>
      </c>
    </row>
    <row r="39" spans="1:17">
      <c r="A39" s="6" t="s">
        <v>40</v>
      </c>
      <c r="C39" s="55">
        <v>0</v>
      </c>
      <c r="D39" s="51"/>
      <c r="E39" s="55">
        <v>0</v>
      </c>
      <c r="F39" s="51"/>
      <c r="G39" s="55">
        <v>0</v>
      </c>
      <c r="H39" s="51"/>
      <c r="I39" s="55">
        <v>0</v>
      </c>
      <c r="J39" s="51"/>
      <c r="K39" s="55">
        <v>6060400</v>
      </c>
      <c r="L39" s="51"/>
      <c r="M39" s="55">
        <v>49165695340</v>
      </c>
      <c r="N39" s="51"/>
      <c r="O39" s="55">
        <v>18169970986</v>
      </c>
      <c r="P39" s="51"/>
      <c r="Q39" s="55">
        <v>30995724354</v>
      </c>
    </row>
    <row r="40" spans="1:17">
      <c r="A40" s="6" t="s">
        <v>106</v>
      </c>
      <c r="C40" s="55">
        <v>0</v>
      </c>
      <c r="D40" s="51"/>
      <c r="E40" s="55">
        <v>0</v>
      </c>
      <c r="F40" s="51"/>
      <c r="G40" s="55">
        <v>0</v>
      </c>
      <c r="H40" s="51"/>
      <c r="I40" s="55">
        <v>0</v>
      </c>
      <c r="J40" s="51"/>
      <c r="K40" s="55">
        <v>515000</v>
      </c>
      <c r="L40" s="51"/>
      <c r="M40" s="55">
        <v>9644116651</v>
      </c>
      <c r="N40" s="51"/>
      <c r="O40" s="55">
        <v>8416695058</v>
      </c>
      <c r="P40" s="51"/>
      <c r="Q40" s="55">
        <v>1227421593</v>
      </c>
    </row>
    <row r="41" spans="1:17">
      <c r="A41" s="6" t="s">
        <v>107</v>
      </c>
      <c r="C41" s="55">
        <v>0</v>
      </c>
      <c r="D41" s="51"/>
      <c r="E41" s="55">
        <v>0</v>
      </c>
      <c r="F41" s="51"/>
      <c r="G41" s="55">
        <v>0</v>
      </c>
      <c r="H41" s="51"/>
      <c r="I41" s="55">
        <v>0</v>
      </c>
      <c r="J41" s="51"/>
      <c r="K41" s="55">
        <v>1500000</v>
      </c>
      <c r="L41" s="51"/>
      <c r="M41" s="55">
        <v>18238676998</v>
      </c>
      <c r="N41" s="51"/>
      <c r="O41" s="55">
        <v>12182124600</v>
      </c>
      <c r="P41" s="51"/>
      <c r="Q41" s="55">
        <v>6056552398</v>
      </c>
    </row>
    <row r="42" spans="1:17">
      <c r="A42" s="8" t="s">
        <v>108</v>
      </c>
      <c r="C42" s="77">
        <v>0</v>
      </c>
      <c r="D42" s="51"/>
      <c r="E42" s="57">
        <v>0</v>
      </c>
      <c r="F42" s="51"/>
      <c r="G42" s="57">
        <v>0</v>
      </c>
      <c r="H42" s="51"/>
      <c r="I42" s="57">
        <v>0</v>
      </c>
      <c r="J42" s="51"/>
      <c r="K42" s="77">
        <v>4587659</v>
      </c>
      <c r="L42" s="51"/>
      <c r="M42" s="57">
        <v>83388378346</v>
      </c>
      <c r="N42" s="51"/>
      <c r="O42" s="57">
        <v>72509762620</v>
      </c>
      <c r="P42" s="51"/>
      <c r="Q42" s="57">
        <v>10878615726</v>
      </c>
    </row>
    <row r="43" spans="1:17" ht="21.75" thickBot="1">
      <c r="A43" s="10" t="s">
        <v>60</v>
      </c>
      <c r="C43" s="77"/>
      <c r="D43" s="51"/>
      <c r="E43" s="78">
        <f>SUM(E8:E42)</f>
        <v>185217731374</v>
      </c>
      <c r="F43" s="51"/>
      <c r="G43" s="58">
        <f>SUM(G8:G42)</f>
        <v>120822288266</v>
      </c>
      <c r="H43" s="51"/>
      <c r="I43" s="78">
        <f>SUM(I8:I42)</f>
        <v>64395443108</v>
      </c>
      <c r="J43" s="51"/>
      <c r="K43" s="77"/>
      <c r="L43" s="51"/>
      <c r="M43" s="58">
        <f>SUM(M8:M42)</f>
        <v>1803578619265</v>
      </c>
      <c r="N43" s="51"/>
      <c r="O43" s="58">
        <f>SUM(O8:O42)</f>
        <v>1459389489780</v>
      </c>
      <c r="P43" s="51"/>
      <c r="Q43" s="58">
        <f>SUM(Q8:Q42)</f>
        <v>344189129485</v>
      </c>
    </row>
    <row r="44" spans="1:17" ht="19.5" thickTop="1">
      <c r="E44" s="34"/>
      <c r="I44" s="12"/>
      <c r="Q44" s="12"/>
    </row>
    <row r="45" spans="1:17">
      <c r="E45" s="12"/>
      <c r="I45" s="12"/>
      <c r="Q45" s="12"/>
    </row>
    <row r="46" spans="1:17">
      <c r="A46" s="12"/>
      <c r="B46" s="12"/>
      <c r="C46" s="12"/>
      <c r="D46" s="12"/>
      <c r="E46" s="12"/>
      <c r="F46" s="12"/>
      <c r="G46" s="20"/>
      <c r="H46" s="12"/>
      <c r="I46" s="12"/>
      <c r="Q46" s="12"/>
    </row>
    <row r="47" spans="1:17">
      <c r="A47" s="12"/>
      <c r="B47" s="12"/>
      <c r="C47" s="12"/>
      <c r="D47" s="12"/>
      <c r="E47" s="12"/>
      <c r="F47" s="12"/>
      <c r="G47" s="20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7">
      <c r="A48" s="12"/>
      <c r="B48" s="12"/>
      <c r="C48" s="12"/>
      <c r="D48" s="12"/>
      <c r="E48" s="12"/>
      <c r="F48" s="12"/>
      <c r="G48" s="20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1:17">
      <c r="A49" s="12"/>
      <c r="B49" s="12"/>
      <c r="C49" s="12"/>
      <c r="D49" s="12"/>
      <c r="E49" s="12"/>
      <c r="F49" s="12"/>
      <c r="G49" s="20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1:17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1:17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1:17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spans="1:17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spans="1:17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</row>
    <row r="62" spans="1:17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</row>
    <row r="63" spans="1:17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</row>
    <row r="64" spans="1:17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</row>
    <row r="65" spans="3:17"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</row>
    <row r="66" spans="3:17"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</row>
    <row r="67" spans="3:17"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</row>
    <row r="68" spans="3:17"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</row>
    <row r="69" spans="3:17"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</row>
    <row r="70" spans="3:17"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</row>
    <row r="71" spans="3:17"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</row>
    <row r="72" spans="3:17"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</row>
    <row r="73" spans="3:17"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</row>
    <row r="74" spans="3:17"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</row>
    <row r="75" spans="3:17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</row>
    <row r="76" spans="3:17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</row>
    <row r="77" spans="3:17"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</row>
    <row r="78" spans="3:17"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</row>
  </sheetData>
  <mergeCells count="7"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scale="84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U87"/>
  <sheetViews>
    <sheetView rightToLeft="1" view="pageBreakPreview" topLeftCell="A28" zoomScale="70" zoomScaleNormal="100" zoomScaleSheetLayoutView="70" workbookViewId="0">
      <selection activeCell="A55" sqref="A55"/>
    </sheetView>
  </sheetViews>
  <sheetFormatPr defaultRowHeight="18.75"/>
  <cols>
    <col min="1" max="1" width="40.28515625" customWidth="1"/>
    <col min="2" max="2" width="1.28515625" customWidth="1"/>
    <col min="3" max="3" width="16.5703125" customWidth="1"/>
    <col min="4" max="4" width="1.28515625" customWidth="1"/>
    <col min="5" max="5" width="18.5703125" customWidth="1"/>
    <col min="6" max="6" width="1.28515625" customWidth="1"/>
    <col min="7" max="7" width="19.42578125" bestFit="1" customWidth="1"/>
    <col min="8" max="8" width="1.28515625" customWidth="1"/>
    <col min="9" max="9" width="26.28515625" customWidth="1"/>
    <col min="10" max="10" width="1" customWidth="1"/>
    <col min="11" max="11" width="13.42578125" bestFit="1" customWidth="1"/>
    <col min="12" max="12" width="1.28515625" customWidth="1"/>
    <col min="13" max="13" width="19.42578125" bestFit="1" customWidth="1"/>
    <col min="14" max="14" width="1.28515625" customWidth="1"/>
    <col min="15" max="15" width="19.140625" bestFit="1" customWidth="1"/>
    <col min="16" max="16" width="1.28515625" customWidth="1"/>
    <col min="17" max="17" width="24.28515625" customWidth="1"/>
    <col min="18" max="18" width="1.28515625" customWidth="1"/>
    <col min="19" max="19" width="0.28515625" customWidth="1"/>
    <col min="20" max="20" width="26.5703125" style="30" bestFit="1" customWidth="1"/>
    <col min="21" max="21" width="17.85546875" style="31" bestFit="1" customWidth="1"/>
  </cols>
  <sheetData>
    <row r="1" spans="1:21" ht="25.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21" ht="25.5">
      <c r="A2" s="35" t="s">
        <v>75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T2"/>
      <c r="U2"/>
    </row>
    <row r="3" spans="1:21" ht="25.5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T3"/>
      <c r="U3"/>
    </row>
    <row r="4" spans="1:21" ht="12.75">
      <c r="T4"/>
      <c r="U4"/>
    </row>
    <row r="5" spans="1:21" ht="24">
      <c r="A5" s="36" t="s">
        <v>152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T5"/>
      <c r="U5"/>
    </row>
    <row r="6" spans="1:21" ht="21">
      <c r="A6" s="37" t="s">
        <v>78</v>
      </c>
      <c r="C6" s="37" t="s">
        <v>88</v>
      </c>
      <c r="D6" s="37"/>
      <c r="E6" s="37"/>
      <c r="F6" s="37"/>
      <c r="G6" s="37"/>
      <c r="H6" s="37"/>
      <c r="I6" s="37"/>
      <c r="K6" s="37" t="s">
        <v>89</v>
      </c>
      <c r="L6" s="37"/>
      <c r="M6" s="37"/>
      <c r="N6" s="37"/>
      <c r="O6" s="37"/>
      <c r="P6" s="37"/>
      <c r="Q6" s="37"/>
      <c r="R6" s="37"/>
      <c r="T6"/>
      <c r="U6"/>
    </row>
    <row r="7" spans="1:21" ht="42">
      <c r="A7" s="37"/>
      <c r="C7" s="11" t="s">
        <v>13</v>
      </c>
      <c r="D7" s="3"/>
      <c r="E7" s="11" t="s">
        <v>15</v>
      </c>
      <c r="F7" s="3"/>
      <c r="G7" s="11" t="s">
        <v>150</v>
      </c>
      <c r="H7" s="3"/>
      <c r="I7" s="11" t="s">
        <v>153</v>
      </c>
      <c r="K7" s="11" t="s">
        <v>13</v>
      </c>
      <c r="L7" s="3"/>
      <c r="M7" s="11" t="s">
        <v>15</v>
      </c>
      <c r="N7" s="3"/>
      <c r="O7" s="11" t="s">
        <v>150</v>
      </c>
      <c r="P7" s="3"/>
      <c r="Q7" s="49" t="s">
        <v>153</v>
      </c>
      <c r="R7" s="49"/>
      <c r="T7"/>
      <c r="U7"/>
    </row>
    <row r="8" spans="1:21">
      <c r="A8" s="5" t="s">
        <v>34</v>
      </c>
      <c r="C8" s="52">
        <v>38262450</v>
      </c>
      <c r="D8" s="51"/>
      <c r="E8" s="52">
        <v>131744383977</v>
      </c>
      <c r="F8" s="51"/>
      <c r="G8" s="52">
        <v>136531756966</v>
      </c>
      <c r="H8" s="51"/>
      <c r="I8" s="52">
        <v>-4787372988</v>
      </c>
      <c r="J8" s="79"/>
      <c r="K8" s="52">
        <v>38262450</v>
      </c>
      <c r="L8" s="51"/>
      <c r="M8" s="52">
        <v>131744383977</v>
      </c>
      <c r="N8" s="51"/>
      <c r="O8" s="52">
        <v>112222705783</v>
      </c>
      <c r="P8" s="51"/>
      <c r="Q8" s="50">
        <v>19521678194</v>
      </c>
      <c r="R8" s="50"/>
      <c r="T8"/>
      <c r="U8"/>
    </row>
    <row r="9" spans="1:21">
      <c r="A9" s="6" t="s">
        <v>28</v>
      </c>
      <c r="C9" s="55">
        <v>4867386</v>
      </c>
      <c r="D9" s="51"/>
      <c r="E9" s="55">
        <v>139628393580</v>
      </c>
      <c r="F9" s="51"/>
      <c r="G9" s="55">
        <v>121806575098</v>
      </c>
      <c r="H9" s="51"/>
      <c r="I9" s="55">
        <v>17821818482</v>
      </c>
      <c r="J9" s="79"/>
      <c r="K9" s="55">
        <v>4867386</v>
      </c>
      <c r="L9" s="51"/>
      <c r="M9" s="55">
        <v>139628393580</v>
      </c>
      <c r="N9" s="51"/>
      <c r="O9" s="55">
        <v>91528016226</v>
      </c>
      <c r="P9" s="51"/>
      <c r="Q9" s="54">
        <v>48100377354</v>
      </c>
      <c r="R9" s="54"/>
      <c r="T9"/>
      <c r="U9"/>
    </row>
    <row r="10" spans="1:21">
      <c r="A10" s="6" t="s">
        <v>58</v>
      </c>
      <c r="C10" s="55">
        <v>625000</v>
      </c>
      <c r="D10" s="51"/>
      <c r="E10" s="55">
        <v>60013729937</v>
      </c>
      <c r="F10" s="51"/>
      <c r="G10" s="55">
        <v>44492327500</v>
      </c>
      <c r="H10" s="51"/>
      <c r="I10" s="55">
        <v>15521402437</v>
      </c>
      <c r="J10" s="79"/>
      <c r="K10" s="55">
        <v>625000</v>
      </c>
      <c r="L10" s="51"/>
      <c r="M10" s="55">
        <v>60013729937</v>
      </c>
      <c r="N10" s="51"/>
      <c r="O10" s="55">
        <v>44492327500</v>
      </c>
      <c r="P10" s="51"/>
      <c r="Q10" s="54">
        <v>15521402437</v>
      </c>
      <c r="R10" s="54"/>
      <c r="T10"/>
      <c r="U10"/>
    </row>
    <row r="11" spans="1:21">
      <c r="A11" s="6" t="s">
        <v>38</v>
      </c>
      <c r="C11" s="55">
        <v>1290000</v>
      </c>
      <c r="D11" s="51"/>
      <c r="E11" s="55">
        <v>286982344860</v>
      </c>
      <c r="F11" s="51"/>
      <c r="G11" s="55">
        <v>206212559130</v>
      </c>
      <c r="H11" s="51"/>
      <c r="I11" s="55">
        <v>80769785730</v>
      </c>
      <c r="J11" s="79"/>
      <c r="K11" s="55">
        <v>1290000</v>
      </c>
      <c r="L11" s="51"/>
      <c r="M11" s="55">
        <v>286982344860</v>
      </c>
      <c r="N11" s="51"/>
      <c r="O11" s="55">
        <v>182872296945</v>
      </c>
      <c r="P11" s="51"/>
      <c r="Q11" s="54">
        <v>104110047915</v>
      </c>
      <c r="R11" s="54"/>
      <c r="T11"/>
      <c r="U11"/>
    </row>
    <row r="12" spans="1:21">
      <c r="A12" s="6" t="s">
        <v>21</v>
      </c>
      <c r="C12" s="55">
        <v>46588350</v>
      </c>
      <c r="D12" s="51"/>
      <c r="E12" s="55">
        <v>633788924367</v>
      </c>
      <c r="F12" s="51"/>
      <c r="G12" s="55">
        <v>573229953475</v>
      </c>
      <c r="H12" s="51"/>
      <c r="I12" s="55">
        <v>60558970892</v>
      </c>
      <c r="J12" s="79"/>
      <c r="K12" s="55">
        <v>46588350</v>
      </c>
      <c r="L12" s="51"/>
      <c r="M12" s="55">
        <v>633788924367</v>
      </c>
      <c r="N12" s="51"/>
      <c r="O12" s="55">
        <v>189234763672</v>
      </c>
      <c r="P12" s="51"/>
      <c r="Q12" s="54">
        <v>444554160695</v>
      </c>
      <c r="R12" s="54"/>
      <c r="T12"/>
      <c r="U12"/>
    </row>
    <row r="13" spans="1:21">
      <c r="A13" s="6" t="s">
        <v>33</v>
      </c>
      <c r="C13" s="55">
        <v>12600000</v>
      </c>
      <c r="D13" s="51"/>
      <c r="E13" s="55">
        <v>141029350560</v>
      </c>
      <c r="F13" s="51"/>
      <c r="G13" s="55">
        <v>134653023540</v>
      </c>
      <c r="H13" s="51"/>
      <c r="I13" s="55">
        <v>6376327019</v>
      </c>
      <c r="J13" s="79"/>
      <c r="K13" s="55">
        <v>12600000</v>
      </c>
      <c r="L13" s="51"/>
      <c r="M13" s="55">
        <v>141029350560</v>
      </c>
      <c r="N13" s="51"/>
      <c r="O13" s="55">
        <v>94703621207</v>
      </c>
      <c r="P13" s="51"/>
      <c r="Q13" s="54">
        <v>46325729353</v>
      </c>
      <c r="R13" s="54"/>
      <c r="T13"/>
      <c r="U13"/>
    </row>
    <row r="14" spans="1:21">
      <c r="A14" s="6" t="s">
        <v>31</v>
      </c>
      <c r="C14" s="55">
        <v>585000</v>
      </c>
      <c r="D14" s="51"/>
      <c r="E14" s="55">
        <v>4050575135</v>
      </c>
      <c r="F14" s="51"/>
      <c r="G14" s="55">
        <v>4050575135</v>
      </c>
      <c r="H14" s="51"/>
      <c r="I14" s="55">
        <v>0</v>
      </c>
      <c r="J14" s="79"/>
      <c r="K14" s="55">
        <v>585000</v>
      </c>
      <c r="L14" s="51"/>
      <c r="M14" s="55">
        <v>4050575135</v>
      </c>
      <c r="N14" s="51"/>
      <c r="O14" s="55">
        <v>4475351625</v>
      </c>
      <c r="P14" s="51"/>
      <c r="Q14" s="54">
        <v>-424776489</v>
      </c>
      <c r="R14" s="54"/>
      <c r="T14"/>
      <c r="U14"/>
    </row>
    <row r="15" spans="1:21">
      <c r="A15" s="6" t="s">
        <v>56</v>
      </c>
      <c r="C15" s="55">
        <v>153415</v>
      </c>
      <c r="D15" s="51"/>
      <c r="E15" s="55">
        <v>5685756961</v>
      </c>
      <c r="F15" s="51"/>
      <c r="G15" s="55">
        <v>4949647798</v>
      </c>
      <c r="H15" s="51"/>
      <c r="I15" s="55">
        <v>736109163</v>
      </c>
      <c r="J15" s="79"/>
      <c r="K15" s="55">
        <v>153415</v>
      </c>
      <c r="L15" s="51"/>
      <c r="M15" s="55">
        <v>5685756961</v>
      </c>
      <c r="N15" s="51"/>
      <c r="O15" s="55">
        <v>3707077164</v>
      </c>
      <c r="P15" s="51"/>
      <c r="Q15" s="54">
        <v>1978679797</v>
      </c>
      <c r="R15" s="54"/>
    </row>
    <row r="16" spans="1:21">
      <c r="A16" s="6" t="s">
        <v>47</v>
      </c>
      <c r="C16" s="55">
        <v>50817960</v>
      </c>
      <c r="D16" s="51"/>
      <c r="E16" s="55">
        <v>153695818091</v>
      </c>
      <c r="F16" s="51"/>
      <c r="G16" s="55">
        <v>126516669157</v>
      </c>
      <c r="H16" s="51"/>
      <c r="I16" s="55">
        <v>27179148934</v>
      </c>
      <c r="J16" s="79"/>
      <c r="K16" s="55">
        <v>50817960</v>
      </c>
      <c r="L16" s="51"/>
      <c r="M16" s="55">
        <v>153695818091</v>
      </c>
      <c r="N16" s="51"/>
      <c r="O16" s="55">
        <v>84310524947</v>
      </c>
      <c r="P16" s="51"/>
      <c r="Q16" s="54">
        <v>69385293144</v>
      </c>
      <c r="R16" s="54"/>
    </row>
    <row r="17" spans="1:18">
      <c r="A17" s="6" t="s">
        <v>43</v>
      </c>
      <c r="C17" s="55">
        <v>1436000</v>
      </c>
      <c r="D17" s="51"/>
      <c r="E17" s="55">
        <v>22114443654</v>
      </c>
      <c r="F17" s="51"/>
      <c r="G17" s="55">
        <v>19449881178</v>
      </c>
      <c r="H17" s="51"/>
      <c r="I17" s="55">
        <v>2664562476</v>
      </c>
      <c r="J17" s="79"/>
      <c r="K17" s="55">
        <v>1436000</v>
      </c>
      <c r="L17" s="51"/>
      <c r="M17" s="55">
        <v>22114443654</v>
      </c>
      <c r="N17" s="51"/>
      <c r="O17" s="55">
        <v>20042370946</v>
      </c>
      <c r="P17" s="51"/>
      <c r="Q17" s="54">
        <v>2072072708</v>
      </c>
      <c r="R17" s="54"/>
    </row>
    <row r="18" spans="1:18">
      <c r="A18" s="6" t="s">
        <v>24</v>
      </c>
      <c r="C18" s="55">
        <v>5409032</v>
      </c>
      <c r="D18" s="51"/>
      <c r="E18" s="55">
        <v>227355446936</v>
      </c>
      <c r="F18" s="51"/>
      <c r="G18" s="55">
        <v>275284723167</v>
      </c>
      <c r="H18" s="51"/>
      <c r="I18" s="55">
        <v>-47929276230</v>
      </c>
      <c r="J18" s="79"/>
      <c r="K18" s="55">
        <v>5409032</v>
      </c>
      <c r="L18" s="51"/>
      <c r="M18" s="55">
        <v>227355446936</v>
      </c>
      <c r="N18" s="51"/>
      <c r="O18" s="55">
        <v>149442776315</v>
      </c>
      <c r="P18" s="51"/>
      <c r="Q18" s="54">
        <v>77912670621</v>
      </c>
      <c r="R18" s="54"/>
    </row>
    <row r="19" spans="1:18">
      <c r="A19" s="6" t="s">
        <v>39</v>
      </c>
      <c r="C19" s="55">
        <v>987629</v>
      </c>
      <c r="D19" s="51"/>
      <c r="E19" s="55">
        <v>313304282517</v>
      </c>
      <c r="F19" s="51"/>
      <c r="G19" s="55">
        <v>208836855190</v>
      </c>
      <c r="H19" s="51"/>
      <c r="I19" s="55">
        <v>104467427327</v>
      </c>
      <c r="J19" s="79"/>
      <c r="K19" s="55">
        <v>987629</v>
      </c>
      <c r="L19" s="51"/>
      <c r="M19" s="55">
        <v>313304282517</v>
      </c>
      <c r="N19" s="51"/>
      <c r="O19" s="55">
        <v>132772223113</v>
      </c>
      <c r="P19" s="51"/>
      <c r="Q19" s="54">
        <v>180532059404</v>
      </c>
      <c r="R19" s="54"/>
    </row>
    <row r="20" spans="1:18">
      <c r="A20" s="6" t="s">
        <v>36</v>
      </c>
      <c r="C20" s="55">
        <v>10530883</v>
      </c>
      <c r="D20" s="51"/>
      <c r="E20" s="55">
        <v>218812096006</v>
      </c>
      <c r="F20" s="51"/>
      <c r="G20" s="55">
        <v>214109830332</v>
      </c>
      <c r="H20" s="51"/>
      <c r="I20" s="55">
        <v>4702265674</v>
      </c>
      <c r="J20" s="79"/>
      <c r="K20" s="55">
        <v>10530883</v>
      </c>
      <c r="L20" s="51"/>
      <c r="M20" s="55">
        <v>218812096006</v>
      </c>
      <c r="N20" s="51"/>
      <c r="O20" s="55">
        <v>128392015601</v>
      </c>
      <c r="P20" s="51"/>
      <c r="Q20" s="54">
        <v>90420080405</v>
      </c>
      <c r="R20" s="54"/>
    </row>
    <row r="21" spans="1:18">
      <c r="A21" s="6" t="s">
        <v>25</v>
      </c>
      <c r="C21" s="55">
        <v>40392392</v>
      </c>
      <c r="D21" s="51"/>
      <c r="E21" s="55">
        <v>451302588198</v>
      </c>
      <c r="F21" s="51"/>
      <c r="G21" s="55">
        <v>395591167453</v>
      </c>
      <c r="H21" s="51"/>
      <c r="I21" s="55">
        <v>55711420745</v>
      </c>
      <c r="J21" s="79"/>
      <c r="K21" s="55">
        <v>40392392</v>
      </c>
      <c r="L21" s="51"/>
      <c r="M21" s="55">
        <v>451302588198</v>
      </c>
      <c r="N21" s="51"/>
      <c r="O21" s="55">
        <v>213560802166</v>
      </c>
      <c r="P21" s="51"/>
      <c r="Q21" s="54">
        <v>237741786032</v>
      </c>
      <c r="R21" s="54"/>
    </row>
    <row r="22" spans="1:18">
      <c r="A22" s="6" t="s">
        <v>27</v>
      </c>
      <c r="C22" s="55">
        <v>952250</v>
      </c>
      <c r="D22" s="51"/>
      <c r="E22" s="55">
        <v>11924500536</v>
      </c>
      <c r="F22" s="51"/>
      <c r="G22" s="55">
        <v>11364138554</v>
      </c>
      <c r="H22" s="51"/>
      <c r="I22" s="55">
        <v>560361982</v>
      </c>
      <c r="J22" s="79"/>
      <c r="K22" s="55">
        <v>952250</v>
      </c>
      <c r="L22" s="51"/>
      <c r="M22" s="55">
        <v>11924500536</v>
      </c>
      <c r="N22" s="51"/>
      <c r="O22" s="55">
        <v>10735761888</v>
      </c>
      <c r="P22" s="51"/>
      <c r="Q22" s="54">
        <v>1188738648</v>
      </c>
      <c r="R22" s="54"/>
    </row>
    <row r="23" spans="1:18">
      <c r="A23" s="6" t="s">
        <v>35</v>
      </c>
      <c r="C23" s="55">
        <v>9639381</v>
      </c>
      <c r="D23" s="51"/>
      <c r="E23" s="55">
        <v>239695606736</v>
      </c>
      <c r="F23" s="51"/>
      <c r="G23" s="55">
        <v>223817924885</v>
      </c>
      <c r="H23" s="51"/>
      <c r="I23" s="55">
        <v>15877681851</v>
      </c>
      <c r="J23" s="79"/>
      <c r="K23" s="55">
        <v>9639381</v>
      </c>
      <c r="L23" s="51"/>
      <c r="M23" s="55">
        <v>239695606736</v>
      </c>
      <c r="N23" s="51"/>
      <c r="O23" s="55">
        <v>146123835991</v>
      </c>
      <c r="P23" s="51"/>
      <c r="Q23" s="54">
        <v>93571770745</v>
      </c>
      <c r="R23" s="54"/>
    </row>
    <row r="24" spans="1:18">
      <c r="A24" s="6" t="s">
        <v>46</v>
      </c>
      <c r="C24" s="55">
        <v>5762928</v>
      </c>
      <c r="D24" s="51"/>
      <c r="E24" s="55">
        <v>160915229142</v>
      </c>
      <c r="F24" s="51"/>
      <c r="G24" s="55">
        <v>164231889871</v>
      </c>
      <c r="H24" s="51"/>
      <c r="I24" s="55">
        <v>-3316660728</v>
      </c>
      <c r="J24" s="79"/>
      <c r="K24" s="55">
        <v>5762928</v>
      </c>
      <c r="L24" s="51"/>
      <c r="M24" s="55">
        <v>160915229142</v>
      </c>
      <c r="N24" s="51"/>
      <c r="O24" s="55">
        <v>49266291774</v>
      </c>
      <c r="P24" s="51"/>
      <c r="Q24" s="54">
        <v>111648937368</v>
      </c>
      <c r="R24" s="54"/>
    </row>
    <row r="25" spans="1:18">
      <c r="A25" s="6" t="s">
        <v>37</v>
      </c>
      <c r="C25" s="55">
        <v>20251348</v>
      </c>
      <c r="D25" s="51"/>
      <c r="E25" s="55">
        <v>210593557237</v>
      </c>
      <c r="F25" s="51"/>
      <c r="G25" s="55">
        <v>147093973185</v>
      </c>
      <c r="H25" s="51"/>
      <c r="I25" s="55">
        <v>63499584052</v>
      </c>
      <c r="J25" s="79"/>
      <c r="K25" s="55">
        <v>20251348</v>
      </c>
      <c r="L25" s="51"/>
      <c r="M25" s="55">
        <v>210593557237</v>
      </c>
      <c r="N25" s="51"/>
      <c r="O25" s="55">
        <v>124655455103</v>
      </c>
      <c r="P25" s="51"/>
      <c r="Q25" s="54">
        <v>85938102134</v>
      </c>
      <c r="R25" s="54"/>
    </row>
    <row r="26" spans="1:18">
      <c r="A26" s="6" t="s">
        <v>22</v>
      </c>
      <c r="C26" s="55">
        <v>29527778</v>
      </c>
      <c r="D26" s="51"/>
      <c r="E26" s="55">
        <v>446817806209</v>
      </c>
      <c r="F26" s="51"/>
      <c r="G26" s="55">
        <v>431289056223</v>
      </c>
      <c r="H26" s="51"/>
      <c r="I26" s="55">
        <v>15528749986</v>
      </c>
      <c r="J26" s="79"/>
      <c r="K26" s="55">
        <v>29527778</v>
      </c>
      <c r="L26" s="51"/>
      <c r="M26" s="55">
        <v>446817806209</v>
      </c>
      <c r="N26" s="51"/>
      <c r="O26" s="55">
        <v>121635051515</v>
      </c>
      <c r="P26" s="51"/>
      <c r="Q26" s="54">
        <v>325182754694</v>
      </c>
      <c r="R26" s="54"/>
    </row>
    <row r="27" spans="1:18">
      <c r="A27" s="6" t="s">
        <v>40</v>
      </c>
      <c r="C27" s="55">
        <v>28421079</v>
      </c>
      <c r="D27" s="51"/>
      <c r="E27" s="55">
        <v>251838359649</v>
      </c>
      <c r="F27" s="51"/>
      <c r="G27" s="55">
        <v>246762110519</v>
      </c>
      <c r="H27" s="51"/>
      <c r="I27" s="55">
        <v>5076249130</v>
      </c>
      <c r="J27" s="79"/>
      <c r="K27" s="55">
        <v>28421079</v>
      </c>
      <c r="L27" s="51"/>
      <c r="M27" s="55">
        <v>251838359649</v>
      </c>
      <c r="N27" s="51"/>
      <c r="O27" s="55">
        <v>85210576902</v>
      </c>
      <c r="P27" s="51"/>
      <c r="Q27" s="54">
        <v>166627782747</v>
      </c>
      <c r="R27" s="54"/>
    </row>
    <row r="28" spans="1:18">
      <c r="A28" s="6" t="s">
        <v>59</v>
      </c>
      <c r="C28" s="55">
        <v>7262500</v>
      </c>
      <c r="D28" s="51"/>
      <c r="E28" s="55">
        <v>36320058810</v>
      </c>
      <c r="F28" s="51"/>
      <c r="G28" s="55">
        <v>26796663544</v>
      </c>
      <c r="H28" s="51"/>
      <c r="I28" s="55">
        <v>9523395266</v>
      </c>
      <c r="J28" s="79"/>
      <c r="K28" s="55">
        <v>7262500</v>
      </c>
      <c r="L28" s="51"/>
      <c r="M28" s="55">
        <v>36320058810</v>
      </c>
      <c r="N28" s="51"/>
      <c r="O28" s="55">
        <v>26796663544</v>
      </c>
      <c r="P28" s="51"/>
      <c r="Q28" s="54">
        <v>9523395266</v>
      </c>
      <c r="R28" s="54"/>
    </row>
    <row r="29" spans="1:18">
      <c r="A29" s="6" t="s">
        <v>32</v>
      </c>
      <c r="C29" s="55">
        <v>1449999</v>
      </c>
      <c r="D29" s="51"/>
      <c r="E29" s="55">
        <v>13107381525</v>
      </c>
      <c r="F29" s="51"/>
      <c r="G29" s="55">
        <v>13855552589</v>
      </c>
      <c r="H29" s="51"/>
      <c r="I29" s="55">
        <v>-748171063</v>
      </c>
      <c r="J29" s="79"/>
      <c r="K29" s="55">
        <v>1449999</v>
      </c>
      <c r="L29" s="51"/>
      <c r="M29" s="55">
        <v>13107381525</v>
      </c>
      <c r="N29" s="51"/>
      <c r="O29" s="55">
        <v>7458162250</v>
      </c>
      <c r="P29" s="51"/>
      <c r="Q29" s="54">
        <v>5649219275</v>
      </c>
      <c r="R29" s="54"/>
    </row>
    <row r="30" spans="1:18">
      <c r="A30" s="6" t="s">
        <v>52</v>
      </c>
      <c r="C30" s="55">
        <v>8826002</v>
      </c>
      <c r="D30" s="51"/>
      <c r="E30" s="55">
        <v>313265683452</v>
      </c>
      <c r="F30" s="51"/>
      <c r="G30" s="55">
        <v>248808444698</v>
      </c>
      <c r="H30" s="51"/>
      <c r="I30" s="55">
        <v>64457238754</v>
      </c>
      <c r="J30" s="79"/>
      <c r="K30" s="55">
        <v>8826002</v>
      </c>
      <c r="L30" s="51"/>
      <c r="M30" s="55">
        <v>313265683452</v>
      </c>
      <c r="N30" s="51"/>
      <c r="O30" s="55">
        <v>111598758304</v>
      </c>
      <c r="P30" s="51"/>
      <c r="Q30" s="54">
        <v>201666925148</v>
      </c>
      <c r="R30" s="54"/>
    </row>
    <row r="31" spans="1:18">
      <c r="A31" s="6" t="s">
        <v>29</v>
      </c>
      <c r="C31" s="55">
        <v>15181359</v>
      </c>
      <c r="D31" s="51"/>
      <c r="E31" s="55">
        <v>327792794385</v>
      </c>
      <c r="F31" s="51"/>
      <c r="G31" s="55">
        <v>259552842245</v>
      </c>
      <c r="H31" s="51"/>
      <c r="I31" s="55">
        <v>68239952140</v>
      </c>
      <c r="J31" s="79"/>
      <c r="K31" s="55">
        <v>15181359</v>
      </c>
      <c r="L31" s="51"/>
      <c r="M31" s="55">
        <v>327792794385</v>
      </c>
      <c r="N31" s="51"/>
      <c r="O31" s="55">
        <v>73523497744</v>
      </c>
      <c r="P31" s="51"/>
      <c r="Q31" s="54">
        <v>254269296641</v>
      </c>
      <c r="R31" s="54"/>
    </row>
    <row r="32" spans="1:18">
      <c r="A32" s="6" t="s">
        <v>54</v>
      </c>
      <c r="C32" s="55">
        <v>19681105</v>
      </c>
      <c r="D32" s="51"/>
      <c r="E32" s="55">
        <v>164629217591</v>
      </c>
      <c r="F32" s="51"/>
      <c r="G32" s="55">
        <v>158066834843</v>
      </c>
      <c r="H32" s="51"/>
      <c r="I32" s="55">
        <v>6562382748</v>
      </c>
      <c r="J32" s="79"/>
      <c r="K32" s="55">
        <v>19681105</v>
      </c>
      <c r="L32" s="51"/>
      <c r="M32" s="55">
        <v>164629217591</v>
      </c>
      <c r="N32" s="51"/>
      <c r="O32" s="55">
        <v>104971710737</v>
      </c>
      <c r="P32" s="51"/>
      <c r="Q32" s="54">
        <v>59657506854</v>
      </c>
      <c r="R32" s="54"/>
    </row>
    <row r="33" spans="1:18">
      <c r="A33" s="6" t="s">
        <v>20</v>
      </c>
      <c r="C33" s="55">
        <v>77922000</v>
      </c>
      <c r="D33" s="51"/>
      <c r="E33" s="55">
        <v>294587915801</v>
      </c>
      <c r="F33" s="51"/>
      <c r="G33" s="55">
        <v>285309556248</v>
      </c>
      <c r="H33" s="51"/>
      <c r="I33" s="55">
        <v>9278359553</v>
      </c>
      <c r="J33" s="79"/>
      <c r="K33" s="55">
        <v>77922000</v>
      </c>
      <c r="L33" s="51"/>
      <c r="M33" s="55">
        <v>294587915801</v>
      </c>
      <c r="N33" s="51"/>
      <c r="O33" s="55">
        <v>238075972106</v>
      </c>
      <c r="P33" s="51"/>
      <c r="Q33" s="54">
        <v>56511943695</v>
      </c>
      <c r="R33" s="54"/>
    </row>
    <row r="34" spans="1:18">
      <c r="A34" s="6" t="s">
        <v>51</v>
      </c>
      <c r="C34" s="55">
        <v>25853481</v>
      </c>
      <c r="D34" s="51"/>
      <c r="E34" s="55">
        <v>357611652270</v>
      </c>
      <c r="F34" s="51"/>
      <c r="G34" s="55">
        <v>312871715286</v>
      </c>
      <c r="H34" s="51"/>
      <c r="I34" s="55">
        <v>44739936984</v>
      </c>
      <c r="J34" s="79"/>
      <c r="K34" s="55">
        <v>25853481</v>
      </c>
      <c r="L34" s="51"/>
      <c r="M34" s="55">
        <v>357611652270</v>
      </c>
      <c r="N34" s="51"/>
      <c r="O34" s="55">
        <v>126738217369</v>
      </c>
      <c r="P34" s="51"/>
      <c r="Q34" s="54">
        <v>230873434901</v>
      </c>
      <c r="R34" s="54"/>
    </row>
    <row r="35" spans="1:18">
      <c r="A35" s="6" t="s">
        <v>26</v>
      </c>
      <c r="C35" s="55">
        <v>5896740</v>
      </c>
      <c r="D35" s="51"/>
      <c r="E35" s="55">
        <v>45112429720</v>
      </c>
      <c r="F35" s="51"/>
      <c r="G35" s="55">
        <v>58614230329</v>
      </c>
      <c r="H35" s="51"/>
      <c r="I35" s="55">
        <v>-13501800608</v>
      </c>
      <c r="J35" s="79"/>
      <c r="K35" s="55">
        <v>5896740</v>
      </c>
      <c r="L35" s="51"/>
      <c r="M35" s="55">
        <v>45112429720</v>
      </c>
      <c r="N35" s="51"/>
      <c r="O35" s="55">
        <v>30573856188</v>
      </c>
      <c r="P35" s="51"/>
      <c r="Q35" s="54">
        <v>14538573532</v>
      </c>
      <c r="R35" s="54"/>
    </row>
    <row r="36" spans="1:18">
      <c r="A36" s="6" t="s">
        <v>30</v>
      </c>
      <c r="C36" s="55">
        <v>7117043</v>
      </c>
      <c r="D36" s="51"/>
      <c r="E36" s="55">
        <v>199078576582</v>
      </c>
      <c r="F36" s="51"/>
      <c r="G36" s="55">
        <v>130435661918</v>
      </c>
      <c r="H36" s="51"/>
      <c r="I36" s="55">
        <v>68642914664</v>
      </c>
      <c r="J36" s="79"/>
      <c r="K36" s="55">
        <v>7117043</v>
      </c>
      <c r="L36" s="51"/>
      <c r="M36" s="55">
        <v>199078576582</v>
      </c>
      <c r="N36" s="51"/>
      <c r="O36" s="55">
        <v>79067140454</v>
      </c>
      <c r="P36" s="51"/>
      <c r="Q36" s="54">
        <v>120011436128</v>
      </c>
      <c r="R36" s="54"/>
    </row>
    <row r="37" spans="1:18">
      <c r="A37" s="6" t="s">
        <v>48</v>
      </c>
      <c r="C37" s="55">
        <v>5782871</v>
      </c>
      <c r="D37" s="51"/>
      <c r="E37" s="55">
        <v>156594643121</v>
      </c>
      <c r="F37" s="51"/>
      <c r="G37" s="55">
        <v>157951148703</v>
      </c>
      <c r="H37" s="51"/>
      <c r="I37" s="55">
        <v>-1356505581</v>
      </c>
      <c r="J37" s="79"/>
      <c r="K37" s="55">
        <v>5782871</v>
      </c>
      <c r="L37" s="51"/>
      <c r="M37" s="55">
        <v>156594643121</v>
      </c>
      <c r="N37" s="51"/>
      <c r="O37" s="55">
        <v>111405211326</v>
      </c>
      <c r="P37" s="51"/>
      <c r="Q37" s="54">
        <v>45189431795</v>
      </c>
      <c r="R37" s="54"/>
    </row>
    <row r="38" spans="1:18">
      <c r="A38" s="6" t="s">
        <v>53</v>
      </c>
      <c r="C38" s="55">
        <v>14881956</v>
      </c>
      <c r="D38" s="51"/>
      <c r="E38" s="55">
        <v>128767529146</v>
      </c>
      <c r="F38" s="51"/>
      <c r="G38" s="55">
        <v>99824368925</v>
      </c>
      <c r="H38" s="51"/>
      <c r="I38" s="55">
        <v>28943160221</v>
      </c>
      <c r="J38" s="79"/>
      <c r="K38" s="55">
        <v>14881956</v>
      </c>
      <c r="L38" s="51"/>
      <c r="M38" s="55">
        <v>128767529146</v>
      </c>
      <c r="N38" s="51"/>
      <c r="O38" s="55">
        <v>56909337320</v>
      </c>
      <c r="P38" s="51"/>
      <c r="Q38" s="54">
        <v>71858191826</v>
      </c>
      <c r="R38" s="54"/>
    </row>
    <row r="39" spans="1:18">
      <c r="A39" s="6" t="s">
        <v>45</v>
      </c>
      <c r="C39" s="55">
        <v>115253349</v>
      </c>
      <c r="D39" s="51"/>
      <c r="E39" s="55">
        <v>482609499383</v>
      </c>
      <c r="F39" s="51"/>
      <c r="G39" s="55">
        <v>372821556395</v>
      </c>
      <c r="H39" s="51"/>
      <c r="I39" s="55">
        <v>109787942988</v>
      </c>
      <c r="J39" s="79"/>
      <c r="K39" s="55">
        <v>115253349</v>
      </c>
      <c r="L39" s="51"/>
      <c r="M39" s="55">
        <v>482609499383</v>
      </c>
      <c r="N39" s="51"/>
      <c r="O39" s="55">
        <v>261509221298</v>
      </c>
      <c r="P39" s="51"/>
      <c r="Q39" s="54">
        <v>221100278085</v>
      </c>
      <c r="R39" s="54"/>
    </row>
    <row r="40" spans="1:18">
      <c r="A40" s="6" t="s">
        <v>57</v>
      </c>
      <c r="C40" s="55">
        <v>283681</v>
      </c>
      <c r="D40" s="51"/>
      <c r="E40" s="55">
        <v>9018880193</v>
      </c>
      <c r="F40" s="51"/>
      <c r="G40" s="55">
        <v>8209779482</v>
      </c>
      <c r="H40" s="51"/>
      <c r="I40" s="55">
        <v>809100711</v>
      </c>
      <c r="J40" s="79"/>
      <c r="K40" s="55">
        <v>283681</v>
      </c>
      <c r="L40" s="51"/>
      <c r="M40" s="55">
        <v>9018880193</v>
      </c>
      <c r="N40" s="51"/>
      <c r="O40" s="55">
        <v>8209779482</v>
      </c>
      <c r="P40" s="51"/>
      <c r="Q40" s="54">
        <v>809100711</v>
      </c>
      <c r="R40" s="54"/>
    </row>
    <row r="41" spans="1:18">
      <c r="A41" s="6" t="s">
        <v>41</v>
      </c>
      <c r="C41" s="55">
        <v>1955000</v>
      </c>
      <c r="D41" s="51"/>
      <c r="E41" s="55">
        <v>26130289339</v>
      </c>
      <c r="F41" s="51"/>
      <c r="G41" s="55">
        <v>25334224879</v>
      </c>
      <c r="H41" s="51"/>
      <c r="I41" s="55">
        <v>796064460</v>
      </c>
      <c r="J41" s="79"/>
      <c r="K41" s="55">
        <v>1955000</v>
      </c>
      <c r="L41" s="51"/>
      <c r="M41" s="55">
        <v>26130289339</v>
      </c>
      <c r="N41" s="51"/>
      <c r="O41" s="55">
        <v>18817622597</v>
      </c>
      <c r="P41" s="51"/>
      <c r="Q41" s="54">
        <v>7312666742</v>
      </c>
      <c r="R41" s="54"/>
    </row>
    <row r="42" spans="1:18">
      <c r="A42" s="6" t="s">
        <v>23</v>
      </c>
      <c r="C42" s="55">
        <v>24906757</v>
      </c>
      <c r="D42" s="51"/>
      <c r="E42" s="55">
        <v>308927847104</v>
      </c>
      <c r="F42" s="51"/>
      <c r="G42" s="55">
        <v>332653505762</v>
      </c>
      <c r="H42" s="51"/>
      <c r="I42" s="55">
        <v>-23725658657</v>
      </c>
      <c r="J42" s="79"/>
      <c r="K42" s="55">
        <v>24906757</v>
      </c>
      <c r="L42" s="51"/>
      <c r="M42" s="55">
        <v>308927847104</v>
      </c>
      <c r="N42" s="51"/>
      <c r="O42" s="55">
        <v>179605291479</v>
      </c>
      <c r="P42" s="51"/>
      <c r="Q42" s="54">
        <v>129322555625</v>
      </c>
      <c r="R42" s="54"/>
    </row>
    <row r="43" spans="1:18">
      <c r="A43" s="6" t="s">
        <v>50</v>
      </c>
      <c r="C43" s="55">
        <v>41585831</v>
      </c>
      <c r="D43" s="51"/>
      <c r="E43" s="55">
        <v>1192540366012</v>
      </c>
      <c r="F43" s="51"/>
      <c r="G43" s="55">
        <v>1031452991529</v>
      </c>
      <c r="H43" s="51"/>
      <c r="I43" s="55">
        <v>161087374483</v>
      </c>
      <c r="J43" s="79"/>
      <c r="K43" s="55">
        <v>41585831</v>
      </c>
      <c r="L43" s="51"/>
      <c r="M43" s="55">
        <v>1192540366012</v>
      </c>
      <c r="N43" s="51"/>
      <c r="O43" s="55">
        <v>253106094104</v>
      </c>
      <c r="P43" s="51"/>
      <c r="Q43" s="54">
        <v>939434271908</v>
      </c>
      <c r="R43" s="54"/>
    </row>
    <row r="44" spans="1:18">
      <c r="A44" s="6" t="s">
        <v>49</v>
      </c>
      <c r="C44" s="55">
        <v>4514559</v>
      </c>
      <c r="D44" s="51"/>
      <c r="E44" s="55">
        <v>217845936747</v>
      </c>
      <c r="F44" s="51"/>
      <c r="G44" s="55">
        <v>172019000022</v>
      </c>
      <c r="H44" s="51"/>
      <c r="I44" s="70">
        <v>45826936725</v>
      </c>
      <c r="J44" s="79"/>
      <c r="K44" s="55">
        <v>4514559</v>
      </c>
      <c r="L44" s="51"/>
      <c r="M44" s="55">
        <v>217845936747</v>
      </c>
      <c r="N44" s="51"/>
      <c r="O44" s="55">
        <v>74262753918</v>
      </c>
      <c r="P44" s="51"/>
      <c r="Q44" s="54">
        <v>143583182829</v>
      </c>
      <c r="R44" s="54"/>
    </row>
    <row r="45" spans="1:18">
      <c r="A45" s="6" t="s">
        <v>19</v>
      </c>
      <c r="C45" s="55">
        <v>10666000</v>
      </c>
      <c r="D45" s="51"/>
      <c r="E45" s="55">
        <v>55457811536</v>
      </c>
      <c r="F45" s="51"/>
      <c r="G45" s="55">
        <v>49742693554</v>
      </c>
      <c r="H45" s="51"/>
      <c r="I45" s="70">
        <v>5715117982</v>
      </c>
      <c r="J45" s="79"/>
      <c r="K45" s="55">
        <v>10666000</v>
      </c>
      <c r="L45" s="51"/>
      <c r="M45" s="55">
        <v>55457811536</v>
      </c>
      <c r="N45" s="51"/>
      <c r="O45" s="55">
        <v>37215819143</v>
      </c>
      <c r="P45" s="51"/>
      <c r="Q45" s="54">
        <v>18241992393</v>
      </c>
      <c r="R45" s="54"/>
    </row>
    <row r="46" spans="1:18">
      <c r="A46" s="8" t="s">
        <v>42</v>
      </c>
      <c r="C46" s="77">
        <v>475000</v>
      </c>
      <c r="D46" s="51"/>
      <c r="E46" s="57">
        <v>12518478320</v>
      </c>
      <c r="F46" s="51"/>
      <c r="G46" s="57">
        <v>12452492365</v>
      </c>
      <c r="H46" s="51"/>
      <c r="I46" s="73">
        <v>65985954</v>
      </c>
      <c r="J46" s="79"/>
      <c r="K46" s="77">
        <v>475000</v>
      </c>
      <c r="L46" s="51"/>
      <c r="M46" s="57">
        <f>12518478320-1</f>
        <v>12518478319</v>
      </c>
      <c r="N46" s="51"/>
      <c r="O46" s="57">
        <v>10001373899</v>
      </c>
      <c r="P46" s="51"/>
      <c r="Q46" s="80">
        <f>M46-O46</f>
        <v>2517104420</v>
      </c>
      <c r="R46" s="81"/>
    </row>
    <row r="47" spans="1:18" ht="21">
      <c r="A47" s="10" t="s">
        <v>60</v>
      </c>
      <c r="C47" s="77"/>
      <c r="D47" s="51"/>
      <c r="E47" s="78">
        <f>SUM(E8:E46)</f>
        <v>8453210185325</v>
      </c>
      <c r="F47" s="51"/>
      <c r="G47" s="58">
        <f>SUM(G8:G46)</f>
        <v>7447047901672</v>
      </c>
      <c r="H47" s="51"/>
      <c r="I47" s="78">
        <f>SUM(I8:I46)</f>
        <v>1006162283658</v>
      </c>
      <c r="J47" s="51"/>
      <c r="K47" s="77"/>
      <c r="L47" s="51"/>
      <c r="M47" s="58">
        <f>SUM(M8:M46)</f>
        <v>8453210185324</v>
      </c>
      <c r="N47" s="51"/>
      <c r="O47" s="58">
        <f>SUM(O8:O46)</f>
        <v>3799230329645</v>
      </c>
      <c r="P47" s="51"/>
      <c r="Q47" s="58">
        <f>SUM(Q8:R46)</f>
        <v>4653979855680</v>
      </c>
      <c r="R47" s="82"/>
    </row>
    <row r="48" spans="1:18">
      <c r="E48" s="31"/>
      <c r="I48" s="33"/>
    </row>
    <row r="49" spans="1:17">
      <c r="E49" s="31"/>
      <c r="I49" s="33"/>
    </row>
    <row r="50" spans="1:17">
      <c r="C50" s="12"/>
      <c r="D50" s="12"/>
      <c r="F50" s="12"/>
      <c r="G50" s="12"/>
      <c r="H50" s="12"/>
      <c r="I50" s="33"/>
      <c r="J50" s="12"/>
      <c r="K50" s="12"/>
      <c r="L50" s="12"/>
      <c r="M50" s="12"/>
      <c r="N50" s="12"/>
      <c r="O50" s="12"/>
      <c r="P50" s="12"/>
      <c r="Q50" s="12"/>
    </row>
    <row r="51" spans="1:17">
      <c r="A51" s="15"/>
      <c r="B51" s="15"/>
      <c r="C51" s="16"/>
      <c r="D51" s="16"/>
      <c r="E51" s="31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1:17">
      <c r="A52" s="17"/>
      <c r="B52" s="15"/>
      <c r="C52" s="16"/>
      <c r="D52" s="16"/>
      <c r="E52" s="31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1:17">
      <c r="A53" s="17"/>
      <c r="B53" s="15"/>
      <c r="C53" s="16"/>
      <c r="D53" s="16"/>
      <c r="E53" s="31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1:17">
      <c r="A54" s="15"/>
      <c r="B54" s="15"/>
      <c r="C54" s="18"/>
      <c r="D54" s="18"/>
      <c r="E54" s="31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>
      <c r="A55" s="15"/>
      <c r="B55" s="15"/>
      <c r="C55" s="18"/>
      <c r="D55" s="18"/>
      <c r="E55" s="31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>
      <c r="C56" s="12"/>
      <c r="D56" s="12"/>
      <c r="E56" s="31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spans="1:17">
      <c r="C57" s="12"/>
      <c r="D57" s="12"/>
      <c r="E57" s="31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>
      <c r="C58" s="12"/>
      <c r="D58" s="12"/>
      <c r="E58" s="31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>
      <c r="C59" s="12"/>
      <c r="D59" s="12"/>
      <c r="E59" s="31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>
      <c r="C60" s="12"/>
      <c r="D60" s="12"/>
      <c r="E60" s="31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spans="1:17">
      <c r="C61" s="12"/>
      <c r="D61" s="12"/>
      <c r="E61" s="31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</row>
    <row r="62" spans="1:17">
      <c r="C62" s="12"/>
      <c r="D62" s="12"/>
      <c r="E62" s="31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</row>
    <row r="63" spans="1:17">
      <c r="C63" s="12"/>
      <c r="D63" s="12"/>
      <c r="E63" s="31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</row>
    <row r="64" spans="1:17">
      <c r="C64" s="12"/>
      <c r="D64" s="12"/>
      <c r="E64" s="31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</row>
    <row r="65" spans="3:17">
      <c r="C65" s="12"/>
      <c r="D65" s="12"/>
      <c r="E65" s="31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</row>
    <row r="66" spans="3:17">
      <c r="C66" s="12"/>
      <c r="D66" s="12"/>
      <c r="E66" s="31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</row>
    <row r="67" spans="3:17">
      <c r="C67" s="12"/>
      <c r="D67" s="12"/>
      <c r="E67" s="31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</row>
    <row r="68" spans="3:17">
      <c r="C68" s="12"/>
      <c r="D68" s="12"/>
      <c r="E68" s="31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</row>
    <row r="69" spans="3:17">
      <c r="E69" s="31"/>
    </row>
    <row r="70" spans="3:17">
      <c r="E70" s="31"/>
    </row>
    <row r="71" spans="3:17">
      <c r="E71" s="31"/>
    </row>
    <row r="72" spans="3:17">
      <c r="E72" s="31"/>
    </row>
    <row r="73" spans="3:17">
      <c r="E73" s="31"/>
    </row>
    <row r="74" spans="3:17">
      <c r="E74" s="31"/>
    </row>
    <row r="75" spans="3:17">
      <c r="E75" s="31"/>
    </row>
    <row r="76" spans="3:17">
      <c r="E76" s="31"/>
    </row>
    <row r="77" spans="3:17">
      <c r="E77" s="31"/>
    </row>
    <row r="78" spans="3:17">
      <c r="E78" s="31"/>
    </row>
    <row r="79" spans="3:17">
      <c r="E79" s="31"/>
    </row>
    <row r="80" spans="3:17">
      <c r="E80" s="31"/>
    </row>
    <row r="81" spans="5:5">
      <c r="E81" s="31"/>
    </row>
    <row r="82" spans="5:5">
      <c r="E82" s="31"/>
    </row>
    <row r="83" spans="5:5">
      <c r="E83" s="31"/>
    </row>
    <row r="84" spans="5:5">
      <c r="E84" s="31"/>
    </row>
    <row r="85" spans="5:5">
      <c r="E85" s="31"/>
    </row>
    <row r="86" spans="5:5">
      <c r="E86" s="31"/>
    </row>
    <row r="87" spans="5:5">
      <c r="E87" s="12"/>
    </row>
  </sheetData>
  <mergeCells count="47">
    <mergeCell ref="Q43:R43"/>
    <mergeCell ref="Q44:R44"/>
    <mergeCell ref="Q45:R45"/>
    <mergeCell ref="Q46:R46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conditionalFormatting sqref="E1:E47 E51:E1048576">
    <cfRule type="duplicateValues" dxfId="3" priority="5"/>
  </conditionalFormatting>
  <conditionalFormatting sqref="E48:E49">
    <cfRule type="duplicateValues" dxfId="2" priority="3"/>
  </conditionalFormatting>
  <conditionalFormatting sqref="A1:A1048576">
    <cfRule type="duplicateValues" dxfId="1" priority="1"/>
  </conditionalFormatting>
  <conditionalFormatting sqref="I1:I1048576">
    <cfRule type="duplicateValues" dxfId="0" priority="6"/>
  </conditionalFormatting>
  <pageMargins left="0.39" right="0.39" top="0.39" bottom="0.39" header="0" footer="0"/>
  <pageSetup scale="67" fitToHeight="0" orientation="landscape" r:id="rId1"/>
  <rowBreaks count="1" manualBreakCount="1">
    <brk id="50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سهام</vt:lpstr>
      <vt:lpstr>اوراق مشتقه</vt:lpstr>
      <vt:lpstr>سپرده</vt:lpstr>
      <vt:lpstr>درآمد</vt:lpstr>
      <vt:lpstr>درآمد سرمایه گذاری در سهام</vt:lpstr>
      <vt:lpstr>درآمد سپرده بانکی</vt:lpstr>
      <vt:lpstr>سایر درآمدها</vt:lpstr>
      <vt:lpstr>درآمد سود سهام</vt:lpstr>
      <vt:lpstr>سود سپرده بانکی</vt:lpstr>
      <vt:lpstr>درآمد ناشی از فروش</vt:lpstr>
      <vt:lpstr>درآمد ناشی از تغییر قیمت اوراق</vt:lpstr>
      <vt:lpstr>'اوراق مشتقه'!Print_Area</vt:lpstr>
      <vt:lpstr>درآمد!Print_Area</vt:lpstr>
      <vt:lpstr>'درآمد سپرده بانکی'!Print_Area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سپرده بانکی'!Print_Area</vt:lpstr>
      <vt:lpstr>سهام!Print_Area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Ladan Zahedi</dc:creator>
  <dc:description/>
  <cp:lastModifiedBy>Ehsan aghamohammadi</cp:lastModifiedBy>
  <dcterms:created xsi:type="dcterms:W3CDTF">2026-10-24T08:48:41Z</dcterms:created>
  <dcterms:modified xsi:type="dcterms:W3CDTF">2026-11-01T06:34:15Z</dcterms:modified>
</cp:coreProperties>
</file>