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رشد سامان\افشای پرتفو\1404\"/>
    </mc:Choice>
  </mc:AlternateContent>
  <xr:revisionPtr revIDLastSave="0" documentId="13_ncr:1_{C9F992A1-6913-49BC-A078-CBD029A1A37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سهام" sheetId="2" r:id="rId1"/>
    <sheet name="اوراق مشتقه" sheetId="3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1">'اوراق مشتقه'!$A$1:$AX$51</definedName>
    <definedName name="_xlnm.Print_Area" localSheetId="3">درآمد!$A$1:$K$13</definedName>
    <definedName name="_xlnm.Print_Area" localSheetId="5">'درآمد سپرده بانکی'!$A$1:$K$13</definedName>
    <definedName name="_xlnm.Print_Area" localSheetId="4">'درآمد سرمایه گذاری در سهام'!$A$1:$X$72</definedName>
    <definedName name="_xlnm.Print_Area" localSheetId="7">'درآمد سود سهام'!$A$1:$T$21</definedName>
    <definedName name="_xlnm.Print_Area" localSheetId="10">'درآمد ناشی از تغییر قیمت اوراق'!$A$1:$S$41</definedName>
    <definedName name="_xlnm.Print_Area" localSheetId="9">'درآمد ناشی از فروش'!$A$1:$S$49</definedName>
    <definedName name="_xlnm.Print_Area" localSheetId="6">'سایر درآمدها'!$A$1:$G$11</definedName>
    <definedName name="_xlnm.Print_Area" localSheetId="2">سپرده!$A$1:$M$16</definedName>
    <definedName name="_xlnm.Print_Area" localSheetId="8">'سود سپرده بانکی'!$A$1:$N$13</definedName>
    <definedName name="_xlnm.Print_Area" localSheetId="0">سهام!$A$1:$AC$45</definedName>
  </definedNames>
  <calcPr calcId="191029"/>
</workbook>
</file>

<file path=xl/calcChain.xml><?xml version="1.0" encoding="utf-8"?>
<calcChain xmlns="http://schemas.openxmlformats.org/spreadsheetml/2006/main">
  <c r="L72" i="9" l="1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9" i="9"/>
  <c r="W72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9" i="9"/>
  <c r="J13" i="8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8" i="8"/>
  <c r="U72" i="9"/>
  <c r="S72" i="9"/>
  <c r="Q72" i="9"/>
  <c r="N72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9" i="9"/>
  <c r="P62" i="9"/>
  <c r="P55" i="9"/>
  <c r="P71" i="9"/>
  <c r="J72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9" i="9"/>
  <c r="H10" i="9"/>
  <c r="H72" i="9"/>
  <c r="H13" i="9"/>
  <c r="H9" i="9"/>
  <c r="J13" i="13"/>
  <c r="J9" i="13"/>
  <c r="J10" i="13"/>
  <c r="J11" i="13"/>
  <c r="J12" i="13"/>
  <c r="J8" i="13"/>
  <c r="F13" i="13"/>
  <c r="F9" i="13"/>
  <c r="F10" i="13"/>
  <c r="F11" i="13"/>
  <c r="F12" i="13"/>
  <c r="F8" i="13"/>
  <c r="I12" i="19"/>
  <c r="I49" i="19"/>
  <c r="I9" i="19"/>
  <c r="I8" i="19"/>
  <c r="Q41" i="21"/>
  <c r="L16" i="7"/>
  <c r="L10" i="7"/>
  <c r="L11" i="7"/>
  <c r="L12" i="7"/>
  <c r="L13" i="7"/>
  <c r="L14" i="7"/>
  <c r="L15" i="7"/>
  <c r="L9" i="7"/>
  <c r="AB45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9" i="2"/>
  <c r="Z45" i="2"/>
  <c r="Z39" i="2"/>
  <c r="J45" i="2"/>
  <c r="J39" i="2"/>
</calcChain>
</file>

<file path=xl/sharedStrings.xml><?xml version="1.0" encoding="utf-8"?>
<sst xmlns="http://schemas.openxmlformats.org/spreadsheetml/2006/main" count="435" uniqueCount="170">
  <si>
    <t>صندوق سرمایه‌گذاری مشترک رشد سامان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</si>
  <si>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</si>
  <si>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</si>
  <si>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</si>
  <si>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</si>
  <si>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</si>
  <si>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</si>
  <si>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</si>
  <si>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</si>
  <si>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</si>
  <si>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</si>
  <si>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</si>
  <si>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</si>
  <si>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</si>
  <si>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</si>
  <si>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</si>
  <si>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</si>
  <si>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</si>
  <si>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</si>
  <si>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</si>
  <si>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بندرعباس</t>
  </si>
  <si>
    <t>پالایش نفت تبریز</t>
  </si>
  <si>
    <t>پتروشیمی پردیس</t>
  </si>
  <si>
    <t>پتروشیمی فناوران</t>
  </si>
  <si>
    <t>پتروشیمی نوری</t>
  </si>
  <si>
    <t>پدیده شیمی قرن</t>
  </si>
  <si>
    <t>پست بانک ایران</t>
  </si>
  <si>
    <t>تایدواترخاورمیانه</t>
  </si>
  <si>
    <t>تولیدات پتروشیمی قائد بصیر</t>
  </si>
  <si>
    <t>داروسازی‌ فارابی‌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</si>
  <si>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</si>
  <si>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</si>
  <si>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</si>
  <si>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</si>
  <si>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</si>
  <si>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</si>
  <si>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</si>
  <si>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</si>
  <si>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</si>
  <si>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</si>
  <si>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</si>
  <si>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</si>
  <si>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</si>
  <si>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</si>
  <si>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</si>
  <si>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</si>
  <si>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مبین انرژی خلیج فارس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</si>
  <si>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</si>
  <si>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</si>
  <si>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</si>
  <si>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</si>
  <si>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</si>
  <si>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</si>
  <si>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پویا</t>
  </si>
  <si>
    <t>مجتمع پترو صنعت گامرون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</si>
  <si>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</si>
  <si>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</si>
  <si>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</si>
  <si>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</si>
  <si>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</si>
  <si>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</si>
  <si>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</si>
  <si>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اختیارف.ت.شگامرن-27574-050906</t>
  </si>
  <si>
    <t>1405/09/06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</si>
  <si>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</si>
  <si>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</si>
  <si>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</si>
  <si>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</si>
  <si>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</si>
  <si>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</si>
  <si>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</si>
  <si>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</si>
  <si>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</si>
  <si>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</si>
  <si>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</si>
  <si>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</si>
  <si>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جام جم</t>
  </si>
  <si>
    <t>سپرده کوتاه مدت بانک سامان ملاصدرا</t>
  </si>
  <si>
    <t>سپرده کوتاه مدت بانک تجارت مطهری مهرداد</t>
  </si>
  <si>
    <t>سپرده کوتاه مدت بانک سامان سرو</t>
  </si>
  <si>
    <t>حساب جاری بانک سامان جام جم</t>
  </si>
  <si>
    <t>حساب جاری بانک سامان سرو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</si>
  <si>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</si>
  <si>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</si>
  <si>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</si>
  <si>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</si>
  <si>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</si>
  <si>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</si>
  <si>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</si>
  <si>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</si>
  <si>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</si>
  <si>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</si>
  <si>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</si>
  <si>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</si>
  <si>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</si>
  <si>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</si>
  <si>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</si>
  <si>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</si>
  <si>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</si>
  <si>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</si>
  <si>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</si>
  <si>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</si>
  <si>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</si>
  <si>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</si>
  <si>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</si>
  <si>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</si>
  <si>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</si>
  <si>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 معدنی‌ املاح‌  ایران‌</t>
  </si>
  <si>
    <t>کویر تایر</t>
  </si>
  <si>
    <t>صنایع شیمیایی کیمیاگران امروز</t>
  </si>
  <si>
    <t>ملی شیمی کشاورز</t>
  </si>
  <si>
    <t>پتروشیمی تندگویان</t>
  </si>
  <si>
    <t>بانک سامان</t>
  </si>
  <si>
    <t>بین المللی ساروج بوشهر</t>
  </si>
  <si>
    <t>داروسازی‌ اکسیر</t>
  </si>
  <si>
    <t>ایران خودرو دیزل</t>
  </si>
  <si>
    <t>تولیدی برنا باطری</t>
  </si>
  <si>
    <t>گسترش سوخت سبززاگرس(سهامی عام)</t>
  </si>
  <si>
    <t>بهمن  دیزل</t>
  </si>
  <si>
    <t>کانی کربن طبس</t>
  </si>
  <si>
    <t>سرمایه‌گذاری‌ ملی‌ایران‌</t>
  </si>
  <si>
    <t>سرمایه گذاری سبحان</t>
  </si>
  <si>
    <t>سایپا</t>
  </si>
  <si>
    <t>بیمه کوثر</t>
  </si>
  <si>
    <t>سرمایه‌گذاری‌توکافولاد(هلدینگ</t>
  </si>
  <si>
    <t>ح . صنایع مس افق کرمان</t>
  </si>
  <si>
    <t>بین المللی توسعه ص. معادن غدیر</t>
  </si>
  <si>
    <t>نساجی بابکان</t>
  </si>
  <si>
    <t>بیمه اتکایی ایران معین</t>
  </si>
  <si>
    <t>سرمایه‌گذاری‌غدیر(هلدینگ‌</t>
  </si>
  <si>
    <t>گواهی سپرده کالایی شمش طلا</t>
  </si>
  <si>
    <t>ح.پست بانک ایران</t>
  </si>
  <si>
    <t>پتروشیمی جم پیلن</t>
  </si>
  <si>
    <t>ح. گسترش سوخت سبززاگرس(س. عام)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</si>
  <si>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</si>
  <si>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</si>
  <si>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</si>
  <si>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</si>
  <si>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</si>
  <si>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</si>
  <si>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</si>
  <si>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</si>
  <si>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</si>
  <si>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</si>
  <si>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</si>
  <si>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</si>
  <si>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</si>
  <si>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</si>
  <si>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</si>
  <si>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1403/12/25</t>
  </si>
  <si>
    <t>1404/03/06</t>
  </si>
  <si>
    <t>1404/02/13</t>
  </si>
  <si>
    <t>1403/11/20</t>
  </si>
  <si>
    <t>1403/08/26</t>
  </si>
  <si>
    <t>1404/02/22</t>
  </si>
  <si>
    <t>1404/03/12</t>
  </si>
  <si>
    <t>1403/11/25</t>
  </si>
  <si>
    <t>1403/09/07</t>
  </si>
  <si>
    <t>1404/03/03</t>
  </si>
  <si>
    <t>1404/03/01</t>
  </si>
  <si>
    <t>1403/12/27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</si>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</sst>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top"/>
    </xf>
    <xf numFmtId="3" fontId="4" fillId="0" borderId="0" xfId="0" applyNumberFormat="1" applyFont="1" applyBorder="1" applyAlignment="1">
      <alignment horizontal="right" vertical="top"/>
    </xf>
    <xf numFmtId="3" fontId="4" fillId="0" borderId="0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4" fontId="4" fillId="0" borderId="6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9"/>
  <sheetViews>
    <sheetView rightToLeft="1" topLeftCell="A22" workbookViewId="0">
      <selection activeCell="P36" sqref="P36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7.85546875" bestFit="1" customWidth="1"/>
    <col min="9" max="9" width="1.28515625" customWidth="1"/>
    <col min="10" max="10" width="17.7109375" bestFit="1" customWidth="1"/>
    <col min="11" max="11" width="1.28515625" customWidth="1"/>
    <col min="12" max="12" width="9.85546875" bestFit="1" customWidth="1"/>
    <col min="13" max="13" width="1.28515625" customWidth="1"/>
    <col min="14" max="14" width="16.140625" bestFit="1" customWidth="1"/>
    <col min="15" max="15" width="1.28515625" customWidth="1"/>
    <col min="16" max="16" width="11.5703125" bestFit="1" customWidth="1"/>
    <col min="17" max="17" width="1.28515625" customWidth="1"/>
    <col min="18" max="18" width="15.85546875" bestFit="1" customWidth="1"/>
    <col min="19" max="19" width="1.28515625" customWidth="1"/>
    <col min="20" max="20" width="12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42578125" bestFit="1" customWidth="1"/>
    <col min="27" max="27" width="1.28515625" customWidth="1"/>
    <col min="28" max="28" width="18.28515625" bestFit="1" customWidth="1"/>
    <col min="29" max="29" width="0.28515625" customWidth="1"/>
    <col min="31" max="31" width="16.42578125" bestFit="1" customWidth="1"/>
  </cols>
  <sheetData>
    <row r="1" spans="1:28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21.75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4.45" customHeight="1" x14ac:dyDescent="0.2">
      <c r="A4" s="1" t="s">
        <v>3</v>
      </c>
      <c r="B4" s="18" t="s">
        <v>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ht="14.45" customHeight="1" x14ac:dyDescent="0.2">
      <c r="A5" s="18" t="s">
        <v>5</v>
      </c>
      <c r="B5" s="18"/>
      <c r="C5" s="18" t="s">
        <v>6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14.45" customHeight="1" x14ac:dyDescent="0.2">
      <c r="F6" s="19" t="s">
        <v>7</v>
      </c>
      <c r="G6" s="19"/>
      <c r="H6" s="19"/>
      <c r="I6" s="19"/>
      <c r="J6" s="19"/>
      <c r="L6" s="19" t="s">
        <v>8</v>
      </c>
      <c r="M6" s="19"/>
      <c r="N6" s="19"/>
      <c r="O6" s="19"/>
      <c r="P6" s="19"/>
      <c r="Q6" s="19"/>
      <c r="R6" s="19"/>
      <c r="T6" s="19" t="s">
        <v>9</v>
      </c>
      <c r="U6" s="19"/>
      <c r="V6" s="19"/>
      <c r="W6" s="19"/>
      <c r="X6" s="19"/>
      <c r="Y6" s="19"/>
      <c r="Z6" s="19"/>
      <c r="AA6" s="19"/>
      <c r="AB6" s="19"/>
    </row>
    <row r="7" spans="1:28" ht="14.45" customHeight="1" x14ac:dyDescent="0.2">
      <c r="F7" s="3"/>
      <c r="G7" s="3"/>
      <c r="H7" s="3"/>
      <c r="I7" s="3"/>
      <c r="J7" s="3"/>
      <c r="L7" s="20" t="s">
        <v>10</v>
      </c>
      <c r="M7" s="20"/>
      <c r="N7" s="20"/>
      <c r="O7" s="3"/>
      <c r="P7" s="20" t="s">
        <v>11</v>
      </c>
      <c r="Q7" s="20"/>
      <c r="R7" s="20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19" t="s">
        <v>12</v>
      </c>
      <c r="B8" s="19"/>
      <c r="C8" s="19"/>
      <c r="E8" s="19" t="s">
        <v>13</v>
      </c>
      <c r="F8" s="1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1" t="s">
        <v>19</v>
      </c>
      <c r="B9" s="21"/>
      <c r="C9" s="21"/>
      <c r="E9" s="22">
        <v>1750000</v>
      </c>
      <c r="F9" s="22"/>
      <c r="H9" s="6">
        <v>3976107029</v>
      </c>
      <c r="J9" s="6">
        <v>6078118725</v>
      </c>
      <c r="L9" s="6">
        <v>0</v>
      </c>
      <c r="N9" s="6">
        <v>0</v>
      </c>
      <c r="P9" s="6">
        <v>0</v>
      </c>
      <c r="R9" s="6">
        <v>0</v>
      </c>
      <c r="T9" s="6">
        <v>1750000</v>
      </c>
      <c r="V9" s="6">
        <v>3800</v>
      </c>
      <c r="X9" s="6">
        <v>3976107029</v>
      </c>
      <c r="Z9" s="6">
        <v>6610432500</v>
      </c>
      <c r="AB9" s="7">
        <f>Z9/3831005340094*100</f>
        <v>0.17255085579801888</v>
      </c>
    </row>
    <row r="10" spans="1:28" ht="21.75" customHeight="1" x14ac:dyDescent="0.2">
      <c r="A10" s="23" t="s">
        <v>20</v>
      </c>
      <c r="B10" s="23"/>
      <c r="C10" s="23"/>
      <c r="E10" s="24">
        <v>3744392</v>
      </c>
      <c r="F10" s="24"/>
      <c r="H10" s="9">
        <v>40046270409</v>
      </c>
      <c r="J10" s="9">
        <v>39082185109.800003</v>
      </c>
      <c r="L10" s="9">
        <v>0</v>
      </c>
      <c r="N10" s="9">
        <v>0</v>
      </c>
      <c r="P10" s="9">
        <v>0</v>
      </c>
      <c r="R10" s="9">
        <v>0</v>
      </c>
      <c r="T10" s="9">
        <v>3744392</v>
      </c>
      <c r="V10" s="9">
        <v>10710</v>
      </c>
      <c r="X10" s="9">
        <v>40046270409</v>
      </c>
      <c r="Z10" s="9">
        <v>39863828811.996002</v>
      </c>
      <c r="AA10" s="36"/>
      <c r="AB10" s="35">
        <f t="shared" ref="AB10:AB45" si="0">Z10/3831005340094*100</f>
        <v>1.0405579025117695</v>
      </c>
    </row>
    <row r="11" spans="1:28" ht="21.75" customHeight="1" x14ac:dyDescent="0.2">
      <c r="A11" s="23" t="s">
        <v>21</v>
      </c>
      <c r="B11" s="23"/>
      <c r="C11" s="23"/>
      <c r="E11" s="24">
        <v>11200000</v>
      </c>
      <c r="F11" s="24"/>
      <c r="H11" s="9">
        <v>142001655017</v>
      </c>
      <c r="J11" s="9">
        <v>264751300800</v>
      </c>
      <c r="L11" s="9">
        <v>0</v>
      </c>
      <c r="N11" s="9">
        <v>0</v>
      </c>
      <c r="P11" s="9">
        <v>0</v>
      </c>
      <c r="R11" s="9">
        <v>0</v>
      </c>
      <c r="T11" s="9">
        <v>11200000</v>
      </c>
      <c r="V11" s="9">
        <v>21030</v>
      </c>
      <c r="X11" s="9">
        <v>142001655017</v>
      </c>
      <c r="Z11" s="9">
        <v>234134560800</v>
      </c>
      <c r="AA11" s="36"/>
      <c r="AB11" s="35">
        <f t="shared" si="0"/>
        <v>6.1115696798860402</v>
      </c>
    </row>
    <row r="12" spans="1:28" ht="21.75" customHeight="1" x14ac:dyDescent="0.2">
      <c r="A12" s="23" t="s">
        <v>22</v>
      </c>
      <c r="B12" s="23"/>
      <c r="C12" s="23"/>
      <c r="E12" s="24">
        <v>915000</v>
      </c>
      <c r="F12" s="24"/>
      <c r="H12" s="9">
        <v>155871032705</v>
      </c>
      <c r="J12" s="9">
        <v>255685216882.5</v>
      </c>
      <c r="L12" s="9">
        <v>0</v>
      </c>
      <c r="N12" s="9">
        <v>0</v>
      </c>
      <c r="P12" s="9">
        <v>0</v>
      </c>
      <c r="R12" s="9">
        <v>0</v>
      </c>
      <c r="T12" s="9">
        <v>915000</v>
      </c>
      <c r="V12" s="9">
        <v>267740</v>
      </c>
      <c r="X12" s="9">
        <v>155871032705</v>
      </c>
      <c r="Z12" s="9">
        <v>243524456505</v>
      </c>
      <c r="AA12" s="36"/>
      <c r="AB12" s="35">
        <f t="shared" si="0"/>
        <v>6.3566723323602758</v>
      </c>
    </row>
    <row r="13" spans="1:28" ht="21.75" customHeight="1" x14ac:dyDescent="0.2">
      <c r="A13" s="23" t="s">
        <v>23</v>
      </c>
      <c r="B13" s="23"/>
      <c r="C13" s="23"/>
      <c r="E13" s="24">
        <v>2342857</v>
      </c>
      <c r="F13" s="24"/>
      <c r="H13" s="9">
        <v>16309119766</v>
      </c>
      <c r="J13" s="9">
        <v>15068092995.4995</v>
      </c>
      <c r="L13" s="9">
        <v>0</v>
      </c>
      <c r="N13" s="9">
        <v>0</v>
      </c>
      <c r="P13" s="9">
        <v>0</v>
      </c>
      <c r="R13" s="9">
        <v>0</v>
      </c>
      <c r="T13" s="9">
        <v>2342857</v>
      </c>
      <c r="V13" s="9">
        <v>5750</v>
      </c>
      <c r="X13" s="9">
        <v>16309119766</v>
      </c>
      <c r="Z13" s="9">
        <v>13391272754.887501</v>
      </c>
      <c r="AA13" s="36"/>
      <c r="AB13" s="35">
        <f t="shared" si="0"/>
        <v>0.34954983264416239</v>
      </c>
    </row>
    <row r="14" spans="1:28" ht="21.75" customHeight="1" x14ac:dyDescent="0.2">
      <c r="A14" s="23" t="s">
        <v>24</v>
      </c>
      <c r="B14" s="23"/>
      <c r="C14" s="23"/>
      <c r="E14" s="24">
        <v>1256666</v>
      </c>
      <c r="F14" s="24"/>
      <c r="H14" s="9">
        <v>55738084046</v>
      </c>
      <c r="J14" s="9">
        <v>59486372432.225998</v>
      </c>
      <c r="L14" s="9">
        <v>0</v>
      </c>
      <c r="N14" s="9">
        <v>0</v>
      </c>
      <c r="P14" s="9">
        <v>0</v>
      </c>
      <c r="R14" s="9">
        <v>0</v>
      </c>
      <c r="T14" s="9">
        <v>1256666</v>
      </c>
      <c r="V14" s="9">
        <v>46710</v>
      </c>
      <c r="X14" s="9">
        <v>55738084046</v>
      </c>
      <c r="Z14" s="9">
        <v>58349610590.282997</v>
      </c>
      <c r="AA14" s="36"/>
      <c r="AB14" s="35">
        <f t="shared" si="0"/>
        <v>1.5230887302509293</v>
      </c>
    </row>
    <row r="15" spans="1:28" ht="21.75" customHeight="1" x14ac:dyDescent="0.2">
      <c r="A15" s="23" t="s">
        <v>25</v>
      </c>
      <c r="B15" s="23"/>
      <c r="C15" s="23"/>
      <c r="E15" s="24">
        <v>36517</v>
      </c>
      <c r="F15" s="24"/>
      <c r="H15" s="9">
        <v>487944073</v>
      </c>
      <c r="J15" s="9">
        <v>479156354.81999999</v>
      </c>
      <c r="L15" s="9">
        <v>0</v>
      </c>
      <c r="N15" s="9">
        <v>0</v>
      </c>
      <c r="P15" s="9">
        <v>-36517</v>
      </c>
      <c r="R15" s="9">
        <v>506744157</v>
      </c>
      <c r="T15" s="9">
        <v>0</v>
      </c>
      <c r="V15" s="9">
        <v>0</v>
      </c>
      <c r="X15" s="9">
        <v>0</v>
      </c>
      <c r="Z15" s="9">
        <v>0</v>
      </c>
      <c r="AA15" s="36"/>
      <c r="AB15" s="35">
        <f t="shared" si="0"/>
        <v>0</v>
      </c>
    </row>
    <row r="16" spans="1:28" ht="21.75" customHeight="1" x14ac:dyDescent="0.2">
      <c r="A16" s="23" t="s">
        <v>26</v>
      </c>
      <c r="B16" s="23"/>
      <c r="C16" s="23"/>
      <c r="E16" s="24">
        <v>36882525</v>
      </c>
      <c r="F16" s="24"/>
      <c r="H16" s="9">
        <v>190198637301</v>
      </c>
      <c r="J16" s="9">
        <v>307969821400.5</v>
      </c>
      <c r="L16" s="9">
        <v>0</v>
      </c>
      <c r="N16" s="9">
        <v>0</v>
      </c>
      <c r="P16" s="9">
        <v>0</v>
      </c>
      <c r="R16" s="9">
        <v>0</v>
      </c>
      <c r="T16" s="9">
        <v>36882525</v>
      </c>
      <c r="V16" s="9">
        <v>8210</v>
      </c>
      <c r="X16" s="9">
        <v>190198637301</v>
      </c>
      <c r="Z16" s="9">
        <v>301003837345.013</v>
      </c>
      <c r="AA16" s="36"/>
      <c r="AB16" s="35">
        <f t="shared" si="0"/>
        <v>7.857045621806086</v>
      </c>
    </row>
    <row r="17" spans="1:28" ht="21.75" customHeight="1" x14ac:dyDescent="0.2">
      <c r="A17" s="23" t="s">
        <v>27</v>
      </c>
      <c r="B17" s="23"/>
      <c r="C17" s="23"/>
      <c r="E17" s="24">
        <v>18248372</v>
      </c>
      <c r="F17" s="24"/>
      <c r="H17" s="9">
        <v>101539478885</v>
      </c>
      <c r="J17" s="9">
        <v>160718576493.276</v>
      </c>
      <c r="L17" s="9">
        <v>0</v>
      </c>
      <c r="N17" s="9">
        <v>0</v>
      </c>
      <c r="P17" s="9">
        <v>0</v>
      </c>
      <c r="R17" s="9">
        <v>0</v>
      </c>
      <c r="T17" s="9">
        <v>18248372</v>
      </c>
      <c r="V17" s="9">
        <v>8750</v>
      </c>
      <c r="X17" s="9">
        <v>101539478885</v>
      </c>
      <c r="Z17" s="9">
        <v>158723199132.75</v>
      </c>
      <c r="AA17" s="36"/>
      <c r="AB17" s="35">
        <f t="shared" si="0"/>
        <v>4.1431213230534274</v>
      </c>
    </row>
    <row r="18" spans="1:28" ht="21.75" customHeight="1" x14ac:dyDescent="0.2">
      <c r="A18" s="23" t="s">
        <v>28</v>
      </c>
      <c r="B18" s="23"/>
      <c r="C18" s="23"/>
      <c r="E18" s="24">
        <v>7211111</v>
      </c>
      <c r="F18" s="24"/>
      <c r="H18" s="9">
        <v>91153593948</v>
      </c>
      <c r="J18" s="9">
        <v>110605401445.757</v>
      </c>
      <c r="L18" s="9">
        <v>0</v>
      </c>
      <c r="N18" s="9">
        <v>0</v>
      </c>
      <c r="P18" s="9">
        <v>0</v>
      </c>
      <c r="R18" s="9">
        <v>0</v>
      </c>
      <c r="T18" s="9">
        <v>7211111</v>
      </c>
      <c r="V18" s="9">
        <v>13410</v>
      </c>
      <c r="X18" s="9">
        <v>91153593948</v>
      </c>
      <c r="Z18" s="9">
        <v>96125627568.865494</v>
      </c>
      <c r="AA18" s="36"/>
      <c r="AB18" s="35">
        <f t="shared" si="0"/>
        <v>2.5091488796125483</v>
      </c>
    </row>
    <row r="19" spans="1:28" ht="21.75" customHeight="1" x14ac:dyDescent="0.2">
      <c r="A19" s="23" t="s">
        <v>29</v>
      </c>
      <c r="B19" s="23"/>
      <c r="C19" s="23"/>
      <c r="E19" s="24">
        <v>2994805</v>
      </c>
      <c r="F19" s="24"/>
      <c r="H19" s="9">
        <v>95210492929</v>
      </c>
      <c r="J19" s="9">
        <v>99848107429.785004</v>
      </c>
      <c r="L19" s="9">
        <v>0</v>
      </c>
      <c r="N19" s="9">
        <v>0</v>
      </c>
      <c r="P19" s="9">
        <v>0</v>
      </c>
      <c r="R19" s="9">
        <v>0</v>
      </c>
      <c r="T19" s="9">
        <v>2994805</v>
      </c>
      <c r="V19" s="9">
        <v>30890</v>
      </c>
      <c r="X19" s="9">
        <v>95210492929</v>
      </c>
      <c r="Z19" s="9">
        <v>91959094767.622498</v>
      </c>
      <c r="AA19" s="36"/>
      <c r="AB19" s="35">
        <f t="shared" si="0"/>
        <v>2.4003906704386408</v>
      </c>
    </row>
    <row r="20" spans="1:28" ht="21.75" customHeight="1" x14ac:dyDescent="0.2">
      <c r="A20" s="23" t="s">
        <v>30</v>
      </c>
      <c r="B20" s="23"/>
      <c r="C20" s="23"/>
      <c r="E20" s="24">
        <v>16822563</v>
      </c>
      <c r="F20" s="24"/>
      <c r="H20" s="9">
        <v>83162913997</v>
      </c>
      <c r="J20" s="9">
        <v>210034207501.884</v>
      </c>
      <c r="L20" s="9">
        <v>0</v>
      </c>
      <c r="N20" s="9">
        <v>0</v>
      </c>
      <c r="P20" s="9">
        <v>-52422</v>
      </c>
      <c r="R20" s="9">
        <v>626884381</v>
      </c>
      <c r="T20" s="9">
        <v>16770141</v>
      </c>
      <c r="V20" s="9">
        <v>11310</v>
      </c>
      <c r="X20" s="9">
        <v>82903764053</v>
      </c>
      <c r="Z20" s="9">
        <v>188541756456.47501</v>
      </c>
      <c r="AA20" s="36"/>
      <c r="AB20" s="35">
        <f t="shared" si="0"/>
        <v>4.9214694243117085</v>
      </c>
    </row>
    <row r="21" spans="1:28" ht="21.75" customHeight="1" x14ac:dyDescent="0.2">
      <c r="A21" s="23" t="s">
        <v>31</v>
      </c>
      <c r="B21" s="23"/>
      <c r="C21" s="23"/>
      <c r="E21" s="24">
        <v>14065343</v>
      </c>
      <c r="F21" s="24"/>
      <c r="H21" s="9">
        <v>74539327325</v>
      </c>
      <c r="J21" s="9">
        <v>128491402182.089</v>
      </c>
      <c r="L21" s="9">
        <v>0</v>
      </c>
      <c r="N21" s="9">
        <v>0</v>
      </c>
      <c r="P21" s="9">
        <v>0</v>
      </c>
      <c r="R21" s="9">
        <v>0</v>
      </c>
      <c r="T21" s="9">
        <v>14065343</v>
      </c>
      <c r="V21" s="9">
        <v>9390</v>
      </c>
      <c r="X21" s="9">
        <v>74539327325</v>
      </c>
      <c r="Z21" s="9">
        <v>131287733023.91901</v>
      </c>
      <c r="AA21" s="36"/>
      <c r="AB21" s="35">
        <f t="shared" si="0"/>
        <v>3.4269785961900445</v>
      </c>
    </row>
    <row r="22" spans="1:28" ht="21.75" customHeight="1" x14ac:dyDescent="0.2">
      <c r="A22" s="23" t="s">
        <v>32</v>
      </c>
      <c r="B22" s="23"/>
      <c r="C22" s="23"/>
      <c r="E22" s="24">
        <v>1711554</v>
      </c>
      <c r="F22" s="24"/>
      <c r="H22" s="9">
        <v>47315187627</v>
      </c>
      <c r="J22" s="9">
        <v>74860291162.800003</v>
      </c>
      <c r="L22" s="9">
        <v>0</v>
      </c>
      <c r="N22" s="9">
        <v>0</v>
      </c>
      <c r="P22" s="9">
        <v>-1711554</v>
      </c>
      <c r="R22" s="9">
        <v>72903715374</v>
      </c>
      <c r="T22" s="9">
        <v>0</v>
      </c>
      <c r="V22" s="9">
        <v>0</v>
      </c>
      <c r="X22" s="9">
        <v>0</v>
      </c>
      <c r="Z22" s="9">
        <v>0</v>
      </c>
      <c r="AA22" s="36"/>
      <c r="AB22" s="35">
        <f t="shared" si="0"/>
        <v>0</v>
      </c>
    </row>
    <row r="23" spans="1:28" ht="21.75" customHeight="1" x14ac:dyDescent="0.2">
      <c r="A23" s="23" t="s">
        <v>33</v>
      </c>
      <c r="B23" s="23"/>
      <c r="C23" s="23"/>
      <c r="E23" s="24">
        <v>25172000</v>
      </c>
      <c r="F23" s="24"/>
      <c r="H23" s="9">
        <v>142028576418</v>
      </c>
      <c r="J23" s="9">
        <v>152635582260</v>
      </c>
      <c r="L23" s="9">
        <v>0</v>
      </c>
      <c r="N23" s="9">
        <v>0</v>
      </c>
      <c r="P23" s="9">
        <v>0</v>
      </c>
      <c r="R23" s="9">
        <v>0</v>
      </c>
      <c r="T23" s="9">
        <v>25172000</v>
      </c>
      <c r="V23" s="9">
        <v>5950</v>
      </c>
      <c r="X23" s="9">
        <v>142028576418</v>
      </c>
      <c r="Z23" s="9">
        <v>148882248270</v>
      </c>
      <c r="AA23" s="36"/>
      <c r="AB23" s="35">
        <f t="shared" si="0"/>
        <v>3.8862448640269172</v>
      </c>
    </row>
    <row r="24" spans="1:28" ht="21.75" customHeight="1" x14ac:dyDescent="0.2">
      <c r="A24" s="23" t="s">
        <v>34</v>
      </c>
      <c r="B24" s="23"/>
      <c r="C24" s="23"/>
      <c r="E24" s="24">
        <v>6869795</v>
      </c>
      <c r="F24" s="24"/>
      <c r="H24" s="9">
        <v>136886132718</v>
      </c>
      <c r="J24" s="9">
        <v>165464724809.543</v>
      </c>
      <c r="L24" s="9">
        <v>0</v>
      </c>
      <c r="N24" s="9">
        <v>0</v>
      </c>
      <c r="P24" s="9">
        <v>0</v>
      </c>
      <c r="R24" s="9">
        <v>0</v>
      </c>
      <c r="T24" s="9">
        <v>6869795</v>
      </c>
      <c r="V24" s="9">
        <v>21940</v>
      </c>
      <c r="X24" s="9">
        <v>136886132718</v>
      </c>
      <c r="Z24" s="9">
        <v>149826498651.315</v>
      </c>
      <c r="AA24" s="36"/>
      <c r="AB24" s="35">
        <f t="shared" si="0"/>
        <v>3.910892451213309</v>
      </c>
    </row>
    <row r="25" spans="1:28" ht="21.75" customHeight="1" x14ac:dyDescent="0.2">
      <c r="A25" s="23" t="s">
        <v>35</v>
      </c>
      <c r="B25" s="23"/>
      <c r="C25" s="23"/>
      <c r="E25" s="24">
        <v>1290000</v>
      </c>
      <c r="F25" s="24"/>
      <c r="H25" s="9">
        <v>49756136592</v>
      </c>
      <c r="J25" s="9">
        <v>152070862455</v>
      </c>
      <c r="L25" s="9">
        <v>0</v>
      </c>
      <c r="N25" s="9">
        <v>0</v>
      </c>
      <c r="P25" s="9">
        <v>0</v>
      </c>
      <c r="R25" s="9">
        <v>0</v>
      </c>
      <c r="T25" s="9">
        <v>1290000</v>
      </c>
      <c r="V25" s="9">
        <v>119790</v>
      </c>
      <c r="X25" s="9">
        <v>49756136592</v>
      </c>
      <c r="Z25" s="9">
        <v>153609651855</v>
      </c>
      <c r="AA25" s="36"/>
      <c r="AB25" s="35">
        <f t="shared" si="0"/>
        <v>4.0096433760447576</v>
      </c>
    </row>
    <row r="26" spans="1:28" ht="21.75" customHeight="1" x14ac:dyDescent="0.2">
      <c r="A26" s="23" t="s">
        <v>36</v>
      </c>
      <c r="B26" s="23"/>
      <c r="C26" s="23"/>
      <c r="E26" s="24">
        <v>1525737</v>
      </c>
      <c r="F26" s="24"/>
      <c r="H26" s="9">
        <v>98989363425</v>
      </c>
      <c r="J26" s="9">
        <v>180543071271.74399</v>
      </c>
      <c r="L26" s="9">
        <v>0</v>
      </c>
      <c r="N26" s="9">
        <v>0</v>
      </c>
      <c r="P26" s="9">
        <v>0</v>
      </c>
      <c r="R26" s="9">
        <v>0</v>
      </c>
      <c r="T26" s="9">
        <v>1525737</v>
      </c>
      <c r="V26" s="9">
        <v>119470</v>
      </c>
      <c r="X26" s="9">
        <v>98989363425</v>
      </c>
      <c r="Z26" s="9">
        <v>181195234583.629</v>
      </c>
      <c r="AA26" s="36"/>
      <c r="AB26" s="35">
        <f t="shared" si="0"/>
        <v>4.7297045683361825</v>
      </c>
    </row>
    <row r="27" spans="1:28" ht="21.75" customHeight="1" x14ac:dyDescent="0.2">
      <c r="A27" s="23" t="s">
        <v>37</v>
      </c>
      <c r="B27" s="23"/>
      <c r="C27" s="23"/>
      <c r="E27" s="24">
        <v>28816665</v>
      </c>
      <c r="F27" s="24"/>
      <c r="H27" s="9">
        <v>68875984199</v>
      </c>
      <c r="J27" s="9">
        <v>102120158831.186</v>
      </c>
      <c r="L27" s="9">
        <v>0</v>
      </c>
      <c r="N27" s="9">
        <v>0</v>
      </c>
      <c r="P27" s="9">
        <v>0</v>
      </c>
      <c r="R27" s="9">
        <v>0</v>
      </c>
      <c r="T27" s="9">
        <v>28816665</v>
      </c>
      <c r="V27" s="9">
        <v>3095</v>
      </c>
      <c r="X27" s="9">
        <v>68875984199</v>
      </c>
      <c r="Z27" s="9">
        <v>88656912084.858704</v>
      </c>
      <c r="AA27" s="36"/>
      <c r="AB27" s="35">
        <f t="shared" si="0"/>
        <v>2.3141944271652557</v>
      </c>
    </row>
    <row r="28" spans="1:28" ht="21.75" customHeight="1" x14ac:dyDescent="0.2">
      <c r="A28" s="23" t="s">
        <v>38</v>
      </c>
      <c r="B28" s="23"/>
      <c r="C28" s="23"/>
      <c r="E28" s="24">
        <v>1500000</v>
      </c>
      <c r="F28" s="24"/>
      <c r="H28" s="9">
        <v>3918554820</v>
      </c>
      <c r="J28" s="9">
        <v>7082606250</v>
      </c>
      <c r="L28" s="9">
        <v>0</v>
      </c>
      <c r="N28" s="9">
        <v>0</v>
      </c>
      <c r="P28" s="9">
        <v>0</v>
      </c>
      <c r="R28" s="9">
        <v>0</v>
      </c>
      <c r="T28" s="9">
        <v>1500000</v>
      </c>
      <c r="V28" s="9">
        <v>4850</v>
      </c>
      <c r="X28" s="9">
        <v>3918554820</v>
      </c>
      <c r="Z28" s="9">
        <v>7231713750</v>
      </c>
      <c r="AA28" s="36"/>
      <c r="AB28" s="35">
        <f t="shared" si="0"/>
        <v>0.18876804149332141</v>
      </c>
    </row>
    <row r="29" spans="1:28" ht="21.75" customHeight="1" x14ac:dyDescent="0.2">
      <c r="A29" s="23" t="s">
        <v>39</v>
      </c>
      <c r="B29" s="23"/>
      <c r="C29" s="23"/>
      <c r="E29" s="24">
        <v>6637688</v>
      </c>
      <c r="F29" s="24"/>
      <c r="H29" s="9">
        <v>38191529283</v>
      </c>
      <c r="J29" s="9">
        <v>51729839050.176003</v>
      </c>
      <c r="L29" s="9">
        <v>3714000</v>
      </c>
      <c r="N29" s="9">
        <v>29924847110</v>
      </c>
      <c r="P29" s="9">
        <v>0</v>
      </c>
      <c r="R29" s="9">
        <v>0</v>
      </c>
      <c r="T29" s="9">
        <v>10351688</v>
      </c>
      <c r="V29" s="9">
        <v>7600</v>
      </c>
      <c r="X29" s="9">
        <v>68116376393</v>
      </c>
      <c r="Z29" s="9">
        <v>78204725468.639999</v>
      </c>
      <c r="AA29" s="36"/>
      <c r="AB29" s="35">
        <f t="shared" si="0"/>
        <v>2.0413629981189509</v>
      </c>
    </row>
    <row r="30" spans="1:28" ht="21.75" customHeight="1" x14ac:dyDescent="0.2">
      <c r="A30" s="23" t="s">
        <v>40</v>
      </c>
      <c r="B30" s="23"/>
      <c r="C30" s="23"/>
      <c r="E30" s="24">
        <v>4731631</v>
      </c>
      <c r="F30" s="24"/>
      <c r="H30" s="9">
        <v>58007245636</v>
      </c>
      <c r="J30" s="9">
        <v>64202471909.2575</v>
      </c>
      <c r="L30" s="9">
        <v>0</v>
      </c>
      <c r="N30" s="9">
        <v>0</v>
      </c>
      <c r="P30" s="9">
        <v>-1600000</v>
      </c>
      <c r="R30" s="9">
        <v>25543108890</v>
      </c>
      <c r="T30" s="9">
        <v>3131631</v>
      </c>
      <c r="V30" s="9">
        <v>15350</v>
      </c>
      <c r="X30" s="9">
        <v>38392108062</v>
      </c>
      <c r="Z30" s="9">
        <v>47784516161.692497</v>
      </c>
      <c r="AA30" s="36"/>
      <c r="AB30" s="35">
        <f t="shared" si="0"/>
        <v>1.2473100901634355</v>
      </c>
    </row>
    <row r="31" spans="1:28" ht="21.75" customHeight="1" x14ac:dyDescent="0.2">
      <c r="A31" s="23" t="s">
        <v>41</v>
      </c>
      <c r="B31" s="23"/>
      <c r="C31" s="23"/>
      <c r="E31" s="24">
        <v>70833333</v>
      </c>
      <c r="F31" s="24"/>
      <c r="H31" s="9">
        <v>153453488251</v>
      </c>
      <c r="J31" s="9">
        <v>262847528138.07001</v>
      </c>
      <c r="L31" s="9">
        <v>0</v>
      </c>
      <c r="N31" s="9">
        <v>0</v>
      </c>
      <c r="P31" s="9">
        <v>0</v>
      </c>
      <c r="R31" s="9">
        <v>0</v>
      </c>
      <c r="T31" s="9">
        <v>70833333</v>
      </c>
      <c r="V31" s="9">
        <v>3498</v>
      </c>
      <c r="X31" s="9">
        <v>153453488251</v>
      </c>
      <c r="Z31" s="9">
        <v>246300737590.93799</v>
      </c>
      <c r="AA31" s="36"/>
      <c r="AB31" s="35">
        <f t="shared" si="0"/>
        <v>6.4291410667909581</v>
      </c>
    </row>
    <row r="32" spans="1:28" ht="21.75" customHeight="1" x14ac:dyDescent="0.2">
      <c r="A32" s="23" t="s">
        <v>42</v>
      </c>
      <c r="B32" s="23"/>
      <c r="C32" s="23"/>
      <c r="E32" s="24">
        <v>5762928</v>
      </c>
      <c r="F32" s="24"/>
      <c r="H32" s="9">
        <v>53707308112</v>
      </c>
      <c r="J32" s="9">
        <v>55224075895.776001</v>
      </c>
      <c r="L32" s="9">
        <v>0</v>
      </c>
      <c r="N32" s="9">
        <v>0</v>
      </c>
      <c r="P32" s="9">
        <v>0</v>
      </c>
      <c r="R32" s="9">
        <v>0</v>
      </c>
      <c r="T32" s="9">
        <v>5762928</v>
      </c>
      <c r="V32" s="9">
        <v>8860</v>
      </c>
      <c r="X32" s="9">
        <v>53707308112</v>
      </c>
      <c r="Z32" s="9">
        <v>50755737804.624001</v>
      </c>
      <c r="AA32" s="36"/>
      <c r="AB32" s="35">
        <f t="shared" si="0"/>
        <v>1.3248673206855572</v>
      </c>
    </row>
    <row r="33" spans="1:28" ht="21.75" customHeight="1" x14ac:dyDescent="0.2">
      <c r="A33" s="23" t="s">
        <v>43</v>
      </c>
      <c r="B33" s="23"/>
      <c r="C33" s="23"/>
      <c r="E33" s="24">
        <v>46000000</v>
      </c>
      <c r="F33" s="24"/>
      <c r="H33" s="9">
        <v>73503308475</v>
      </c>
      <c r="J33" s="9">
        <v>62919388800</v>
      </c>
      <c r="L33" s="9">
        <v>0</v>
      </c>
      <c r="N33" s="9">
        <v>0</v>
      </c>
      <c r="P33" s="9">
        <v>-17466708</v>
      </c>
      <c r="R33" s="9">
        <v>22419892921</v>
      </c>
      <c r="T33" s="9">
        <v>28533292</v>
      </c>
      <c r="V33" s="9">
        <v>1278</v>
      </c>
      <c r="X33" s="9">
        <v>45593290509</v>
      </c>
      <c r="Z33" s="9">
        <v>36248577170.302803</v>
      </c>
      <c r="AA33" s="36"/>
      <c r="AB33" s="35">
        <f t="shared" si="0"/>
        <v>0.94618968005441062</v>
      </c>
    </row>
    <row r="34" spans="1:28" ht="21.75" customHeight="1" x14ac:dyDescent="0.2">
      <c r="A34" s="23" t="s">
        <v>44</v>
      </c>
      <c r="B34" s="23"/>
      <c r="C34" s="23"/>
      <c r="E34" s="24">
        <v>31000000</v>
      </c>
      <c r="F34" s="24"/>
      <c r="H34" s="9">
        <v>123884896046</v>
      </c>
      <c r="J34" s="9">
        <v>129178785600</v>
      </c>
      <c r="L34" s="9">
        <v>0</v>
      </c>
      <c r="N34" s="9">
        <v>0</v>
      </c>
      <c r="P34" s="9">
        <v>0</v>
      </c>
      <c r="R34" s="9">
        <v>0</v>
      </c>
      <c r="T34" s="9">
        <v>31000000</v>
      </c>
      <c r="V34" s="9">
        <v>4013</v>
      </c>
      <c r="X34" s="9">
        <v>123884896046</v>
      </c>
      <c r="Z34" s="9">
        <v>123662802150</v>
      </c>
      <c r="AA34" s="36"/>
      <c r="AB34" s="35">
        <f t="shared" si="0"/>
        <v>3.2279464832843519</v>
      </c>
    </row>
    <row r="35" spans="1:28" ht="21.75" customHeight="1" x14ac:dyDescent="0.2">
      <c r="A35" s="23" t="s">
        <v>45</v>
      </c>
      <c r="B35" s="23"/>
      <c r="C35" s="23"/>
      <c r="E35" s="24">
        <v>34817960</v>
      </c>
      <c r="F35" s="24"/>
      <c r="H35" s="9">
        <v>68300088790</v>
      </c>
      <c r="J35" s="9">
        <v>78912608354.639999</v>
      </c>
      <c r="L35" s="9">
        <v>0</v>
      </c>
      <c r="N35" s="9">
        <v>0</v>
      </c>
      <c r="P35" s="9">
        <v>0</v>
      </c>
      <c r="R35" s="9">
        <v>0</v>
      </c>
      <c r="T35" s="9">
        <v>34817960</v>
      </c>
      <c r="V35" s="9">
        <v>2306</v>
      </c>
      <c r="X35" s="9">
        <v>68300088790</v>
      </c>
      <c r="Z35" s="9">
        <v>79812488976.227997</v>
      </c>
      <c r="AA35" s="36"/>
      <c r="AB35" s="35">
        <f t="shared" si="0"/>
        <v>2.0833301415933203</v>
      </c>
    </row>
    <row r="36" spans="1:28" ht="21.75" customHeight="1" x14ac:dyDescent="0.2">
      <c r="A36" s="23" t="s">
        <v>46</v>
      </c>
      <c r="B36" s="23"/>
      <c r="C36" s="23"/>
      <c r="E36" s="24">
        <v>2800000</v>
      </c>
      <c r="F36" s="24"/>
      <c r="H36" s="9">
        <v>20430942336</v>
      </c>
      <c r="J36" s="9">
        <v>32537244600</v>
      </c>
      <c r="L36" s="9">
        <v>0</v>
      </c>
      <c r="N36" s="9">
        <v>0</v>
      </c>
      <c r="P36" s="9">
        <v>-2800000</v>
      </c>
      <c r="R36" s="9">
        <v>34513416162</v>
      </c>
      <c r="T36" s="9">
        <v>0</v>
      </c>
      <c r="V36" s="9">
        <v>0</v>
      </c>
      <c r="X36" s="9">
        <v>0</v>
      </c>
      <c r="Z36" s="9">
        <v>0</v>
      </c>
      <c r="AA36" s="36"/>
      <c r="AB36" s="35">
        <f t="shared" si="0"/>
        <v>0</v>
      </c>
    </row>
    <row r="37" spans="1:28" ht="21.75" customHeight="1" x14ac:dyDescent="0.2">
      <c r="A37" s="23" t="s">
        <v>47</v>
      </c>
      <c r="B37" s="23"/>
      <c r="C37" s="23"/>
      <c r="E37" s="24">
        <v>2638762</v>
      </c>
      <c r="F37" s="24"/>
      <c r="H37" s="9">
        <v>29041931544</v>
      </c>
      <c r="J37" s="9">
        <v>46087188202.376999</v>
      </c>
      <c r="L37" s="9">
        <v>0</v>
      </c>
      <c r="N37" s="9">
        <v>0</v>
      </c>
      <c r="P37" s="9">
        <v>0</v>
      </c>
      <c r="R37" s="9">
        <v>0</v>
      </c>
      <c r="T37" s="9">
        <v>2638762</v>
      </c>
      <c r="V37" s="9">
        <v>14250</v>
      </c>
      <c r="X37" s="9">
        <v>29041931544</v>
      </c>
      <c r="Z37" s="9">
        <v>37378624466.925003</v>
      </c>
      <c r="AA37" s="36"/>
      <c r="AB37" s="35">
        <f t="shared" si="0"/>
        <v>0.97568708860133968</v>
      </c>
    </row>
    <row r="38" spans="1:28" ht="21.75" customHeight="1" x14ac:dyDescent="0.2">
      <c r="A38" s="23" t="s">
        <v>48</v>
      </c>
      <c r="B38" s="23"/>
      <c r="C38" s="23"/>
      <c r="E38" s="24">
        <v>35000000</v>
      </c>
      <c r="F38" s="24"/>
      <c r="H38" s="9">
        <v>128586278251</v>
      </c>
      <c r="J38" s="9">
        <v>233104725000</v>
      </c>
      <c r="L38" s="9">
        <v>0</v>
      </c>
      <c r="N38" s="9">
        <v>0</v>
      </c>
      <c r="P38" s="9">
        <v>0</v>
      </c>
      <c r="R38" s="9">
        <v>0</v>
      </c>
      <c r="T38" s="9">
        <v>35000000</v>
      </c>
      <c r="V38" s="9">
        <v>6600</v>
      </c>
      <c r="X38" s="9">
        <v>128586278251</v>
      </c>
      <c r="Z38" s="9">
        <v>229625550000</v>
      </c>
      <c r="AA38" s="36"/>
      <c r="AB38" s="35">
        <f t="shared" si="0"/>
        <v>5.993871832983813</v>
      </c>
    </row>
    <row r="39" spans="1:28" ht="21.75" customHeight="1" x14ac:dyDescent="0.2">
      <c r="A39" s="23" t="s">
        <v>49</v>
      </c>
      <c r="B39" s="23"/>
      <c r="C39" s="23"/>
      <c r="E39" s="24">
        <v>5524430</v>
      </c>
      <c r="F39" s="24"/>
      <c r="H39" s="9">
        <v>61369594882</v>
      </c>
      <c r="J39" s="9">
        <f>99616891896.81-12</f>
        <v>99616891884.809998</v>
      </c>
      <c r="L39" s="9">
        <v>0</v>
      </c>
      <c r="N39" s="9">
        <v>0</v>
      </c>
      <c r="P39" s="9">
        <v>0</v>
      </c>
      <c r="R39" s="9">
        <v>0</v>
      </c>
      <c r="T39" s="9">
        <v>5524430</v>
      </c>
      <c r="V39" s="9">
        <v>18530</v>
      </c>
      <c r="X39" s="9">
        <v>61369594882</v>
      </c>
      <c r="Z39" s="9">
        <f>101758600156.995-13</f>
        <v>101758600143.995</v>
      </c>
      <c r="AA39" s="36"/>
      <c r="AB39" s="35">
        <f t="shared" si="0"/>
        <v>2.656185285857581</v>
      </c>
    </row>
    <row r="40" spans="1:28" ht="21.75" customHeight="1" x14ac:dyDescent="0.2">
      <c r="A40" s="23" t="s">
        <v>50</v>
      </c>
      <c r="B40" s="23"/>
      <c r="C40" s="23"/>
      <c r="E40" s="24">
        <v>4398461</v>
      </c>
      <c r="F40" s="24"/>
      <c r="H40" s="9">
        <v>45356143453</v>
      </c>
      <c r="J40" s="9">
        <v>50150168101.363503</v>
      </c>
      <c r="L40" s="9">
        <v>0</v>
      </c>
      <c r="N40" s="9">
        <v>0</v>
      </c>
      <c r="P40" s="9">
        <v>0</v>
      </c>
      <c r="R40" s="9">
        <v>0</v>
      </c>
      <c r="T40" s="9">
        <v>4398461</v>
      </c>
      <c r="V40" s="9">
        <v>11470</v>
      </c>
      <c r="X40" s="9">
        <v>45356143453</v>
      </c>
      <c r="Z40" s="9">
        <v>50150168101.363503</v>
      </c>
      <c r="AA40" s="36"/>
      <c r="AB40" s="35">
        <f t="shared" si="0"/>
        <v>1.3090602504911408</v>
      </c>
    </row>
    <row r="41" spans="1:28" ht="21.75" customHeight="1" x14ac:dyDescent="0.2">
      <c r="A41" s="23" t="s">
        <v>51</v>
      </c>
      <c r="B41" s="23"/>
      <c r="C41" s="23"/>
      <c r="E41" s="24">
        <v>16700000</v>
      </c>
      <c r="F41" s="24"/>
      <c r="H41" s="9">
        <v>80889490180</v>
      </c>
      <c r="J41" s="9">
        <v>121682654550</v>
      </c>
      <c r="L41" s="9">
        <v>0</v>
      </c>
      <c r="N41" s="9">
        <v>0</v>
      </c>
      <c r="P41" s="9">
        <v>0</v>
      </c>
      <c r="R41" s="9">
        <v>0</v>
      </c>
      <c r="T41" s="9">
        <v>16700000</v>
      </c>
      <c r="V41" s="9">
        <v>7550</v>
      </c>
      <c r="X41" s="9">
        <v>80889490180</v>
      </c>
      <c r="Z41" s="9">
        <v>125334794250</v>
      </c>
      <c r="AA41" s="36"/>
      <c r="AB41" s="35">
        <f t="shared" si="0"/>
        <v>3.2715901734275499</v>
      </c>
    </row>
    <row r="42" spans="1:28" ht="21.75" customHeight="1" x14ac:dyDescent="0.2">
      <c r="A42" s="23" t="s">
        <v>52</v>
      </c>
      <c r="B42" s="23"/>
      <c r="C42" s="23"/>
      <c r="E42" s="24">
        <v>9360000</v>
      </c>
      <c r="F42" s="24"/>
      <c r="H42" s="9">
        <v>46112155830</v>
      </c>
      <c r="J42" s="9">
        <v>94531769280</v>
      </c>
      <c r="L42" s="9">
        <v>0</v>
      </c>
      <c r="N42" s="9">
        <v>0</v>
      </c>
      <c r="P42" s="9">
        <v>0</v>
      </c>
      <c r="R42" s="9">
        <v>0</v>
      </c>
      <c r="T42" s="9">
        <v>9360000</v>
      </c>
      <c r="V42" s="9">
        <v>10840</v>
      </c>
      <c r="X42" s="9">
        <v>46112155830</v>
      </c>
      <c r="Z42" s="9">
        <v>100858698720</v>
      </c>
      <c r="AA42" s="36"/>
      <c r="AB42" s="35">
        <f t="shared" si="0"/>
        <v>2.6326953310257006</v>
      </c>
    </row>
    <row r="43" spans="1:28" ht="21.75" customHeight="1" x14ac:dyDescent="0.2">
      <c r="A43" s="23" t="s">
        <v>53</v>
      </c>
      <c r="B43" s="23"/>
      <c r="C43" s="23"/>
      <c r="E43" s="24">
        <v>0</v>
      </c>
      <c r="F43" s="24"/>
      <c r="H43" s="9">
        <v>0</v>
      </c>
      <c r="J43" s="9">
        <v>0</v>
      </c>
      <c r="L43" s="9">
        <v>200000</v>
      </c>
      <c r="N43" s="9">
        <v>5424921360</v>
      </c>
      <c r="P43" s="9">
        <v>0</v>
      </c>
      <c r="R43" s="9">
        <v>0</v>
      </c>
      <c r="T43" s="9">
        <v>200000</v>
      </c>
      <c r="V43" s="9">
        <v>30350</v>
      </c>
      <c r="X43" s="9">
        <v>5424921360</v>
      </c>
      <c r="Z43" s="9">
        <v>6033883500</v>
      </c>
      <c r="AA43" s="36"/>
      <c r="AB43" s="35">
        <f t="shared" si="0"/>
        <v>0.1575013074727781</v>
      </c>
    </row>
    <row r="44" spans="1:28" ht="21.75" customHeight="1" x14ac:dyDescent="0.2">
      <c r="A44" s="25" t="s">
        <v>54</v>
      </c>
      <c r="B44" s="25"/>
      <c r="C44" s="25"/>
      <c r="D44" s="11"/>
      <c r="E44" s="24">
        <v>0</v>
      </c>
      <c r="F44" s="33"/>
      <c r="H44" s="12">
        <v>0</v>
      </c>
      <c r="J44" s="12">
        <v>0</v>
      </c>
      <c r="L44" s="32">
        <v>6000000</v>
      </c>
      <c r="N44" s="12">
        <v>102030087120</v>
      </c>
      <c r="P44" s="32">
        <v>0</v>
      </c>
      <c r="R44" s="12">
        <v>0</v>
      </c>
      <c r="T44" s="12">
        <v>6000000</v>
      </c>
      <c r="V44" s="32">
        <v>17399</v>
      </c>
      <c r="X44" s="12">
        <v>102036088662</v>
      </c>
      <c r="Z44" s="12">
        <v>103772855700</v>
      </c>
      <c r="AB44" s="35">
        <f t="shared" si="0"/>
        <v>2.7087630135606586</v>
      </c>
    </row>
    <row r="45" spans="1:28" ht="21.75" customHeight="1" thickBot="1" x14ac:dyDescent="0.25">
      <c r="A45" s="27" t="s">
        <v>55</v>
      </c>
      <c r="B45" s="27"/>
      <c r="C45" s="27"/>
      <c r="D45" s="27"/>
      <c r="F45" s="32"/>
      <c r="H45" s="14">
        <v>2578838994298</v>
      </c>
      <c r="J45" s="14">
        <f>SUM(J9:J44)</f>
        <v>3875800596159.8789</v>
      </c>
      <c r="L45" s="32"/>
      <c r="N45" s="14">
        <v>137379855590</v>
      </c>
      <c r="P45" s="32"/>
      <c r="R45" s="14">
        <v>156513761885</v>
      </c>
      <c r="T45" s="14">
        <v>446807894</v>
      </c>
      <c r="V45" s="32"/>
      <c r="X45" s="14">
        <v>2600206471910</v>
      </c>
      <c r="Z45" s="14">
        <f>SUM(Z9:Z44)</f>
        <v>3710600429656.3228</v>
      </c>
      <c r="AB45" s="37">
        <f>SUM(AB9:AB44)</f>
        <v>96.857093641254949</v>
      </c>
    </row>
    <row r="46" spans="1:28" ht="13.5" thickTop="1" x14ac:dyDescent="0.2"/>
    <row r="47" spans="1:28" x14ac:dyDescent="0.2">
      <c r="Z47" s="34"/>
    </row>
    <row r="49" spans="26:26" x14ac:dyDescent="0.2">
      <c r="Z49" s="34"/>
    </row>
  </sheetData>
  <mergeCells count="86">
    <mergeCell ref="A44:C44"/>
    <mergeCell ref="E44:F44"/>
    <mergeCell ref="A45:D45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60"/>
  <sheetViews>
    <sheetView rightToLeft="1" topLeftCell="A37" workbookViewId="0">
      <selection activeCell="I9" sqref="I9"/>
    </sheetView>
  </sheetViews>
  <sheetFormatPr defaultRowHeight="12.75" x14ac:dyDescent="0.2"/>
  <cols>
    <col min="1" max="1" width="40.28515625" customWidth="1"/>
    <col min="2" max="2" width="1.28515625" customWidth="1"/>
    <col min="3" max="3" width="10.7109375" bestFit="1" customWidth="1"/>
    <col min="4" max="4" width="1.28515625" customWidth="1"/>
    <col min="5" max="5" width="15.85546875" bestFit="1" customWidth="1"/>
    <col min="6" max="6" width="1.28515625" customWidth="1"/>
    <col min="7" max="7" width="16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20.7109375" customWidth="1"/>
    <col min="18" max="18" width="1.28515625" customWidth="1"/>
    <col min="19" max="19" width="0.28515625" customWidth="1"/>
    <col min="22" max="22" width="14.85546875" bestFit="1" customWidth="1"/>
  </cols>
  <sheetData>
    <row r="1" spans="1:22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22" ht="21.75" customHeight="1" x14ac:dyDescent="0.2">
      <c r="A2" s="17" t="s">
        <v>82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22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22" ht="14.45" customHeight="1" x14ac:dyDescent="0.2"/>
    <row r="5" spans="1:22" ht="14.45" customHeight="1" x14ac:dyDescent="0.2">
      <c r="A5" s="18" t="s">
        <v>164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22" ht="14.45" customHeight="1" x14ac:dyDescent="0.2">
      <c r="A6" s="19" t="s">
        <v>85</v>
      </c>
      <c r="C6" s="19" t="s">
        <v>101</v>
      </c>
      <c r="D6" s="19"/>
      <c r="E6" s="19"/>
      <c r="F6" s="19"/>
      <c r="G6" s="19"/>
      <c r="H6" s="19"/>
      <c r="I6" s="19"/>
      <c r="K6" s="19" t="s">
        <v>102</v>
      </c>
      <c r="L6" s="19"/>
      <c r="M6" s="19"/>
      <c r="N6" s="19"/>
      <c r="O6" s="19"/>
      <c r="P6" s="19"/>
      <c r="Q6" s="19"/>
      <c r="R6" s="19"/>
    </row>
    <row r="7" spans="1:22" ht="29.1" customHeight="1" x14ac:dyDescent="0.2">
      <c r="A7" s="19"/>
      <c r="C7" s="16" t="s">
        <v>13</v>
      </c>
      <c r="D7" s="3"/>
      <c r="E7" s="16" t="s">
        <v>165</v>
      </c>
      <c r="F7" s="3"/>
      <c r="G7" s="16" t="s">
        <v>166</v>
      </c>
      <c r="H7" s="3"/>
      <c r="I7" s="16" t="s">
        <v>167</v>
      </c>
      <c r="K7" s="16" t="s">
        <v>13</v>
      </c>
      <c r="L7" s="3"/>
      <c r="M7" s="16" t="s">
        <v>165</v>
      </c>
      <c r="N7" s="3"/>
      <c r="O7" s="16" t="s">
        <v>166</v>
      </c>
      <c r="P7" s="3"/>
      <c r="Q7" s="30" t="s">
        <v>167</v>
      </c>
      <c r="R7" s="30"/>
    </row>
    <row r="8" spans="1:22" ht="21.75" customHeight="1" x14ac:dyDescent="0.2">
      <c r="A8" s="5" t="s">
        <v>46</v>
      </c>
      <c r="C8" s="6">
        <v>2800000</v>
      </c>
      <c r="E8" s="6">
        <v>34513416162</v>
      </c>
      <c r="G8" s="6">
        <v>20430942336</v>
      </c>
      <c r="I8" s="6">
        <f>14082473826-12106302264</f>
        <v>1976171562</v>
      </c>
      <c r="K8" s="6">
        <v>2800000</v>
      </c>
      <c r="M8" s="6">
        <v>34513416162</v>
      </c>
      <c r="O8" s="6">
        <v>20430942336</v>
      </c>
      <c r="Q8" s="22">
        <v>14082473826</v>
      </c>
      <c r="R8" s="22"/>
    </row>
    <row r="9" spans="1:22" ht="21.75" customHeight="1" x14ac:dyDescent="0.2">
      <c r="A9" s="8" t="s">
        <v>25</v>
      </c>
      <c r="C9" s="9">
        <v>36517</v>
      </c>
      <c r="E9" s="9">
        <v>506744157</v>
      </c>
      <c r="G9" s="9">
        <v>487944073</v>
      </c>
      <c r="I9" s="9">
        <f>18800084+8787719</f>
        <v>27587803</v>
      </c>
      <c r="K9" s="9">
        <v>750000</v>
      </c>
      <c r="M9" s="9">
        <v>9708987577</v>
      </c>
      <c r="O9" s="9">
        <v>10021580562</v>
      </c>
      <c r="Q9" s="24">
        <v>-312592985</v>
      </c>
      <c r="R9" s="24"/>
      <c r="V9" s="34"/>
    </row>
    <row r="10" spans="1:22" ht="21.75" customHeight="1" x14ac:dyDescent="0.2">
      <c r="A10" s="8" t="s">
        <v>43</v>
      </c>
      <c r="C10" s="9">
        <v>17466708</v>
      </c>
      <c r="E10" s="9">
        <v>22419892921</v>
      </c>
      <c r="G10" s="9">
        <v>21720839439</v>
      </c>
      <c r="I10" s="9">
        <v>699053482</v>
      </c>
      <c r="K10" s="9">
        <v>17466708</v>
      </c>
      <c r="M10" s="9">
        <v>22419892921</v>
      </c>
      <c r="O10" s="9">
        <v>21720839439</v>
      </c>
      <c r="Q10" s="24">
        <v>699053482</v>
      </c>
      <c r="R10" s="24"/>
      <c r="V10" s="34"/>
    </row>
    <row r="11" spans="1:22" ht="21.75" customHeight="1" x14ac:dyDescent="0.2">
      <c r="A11" s="8" t="s">
        <v>30</v>
      </c>
      <c r="C11" s="9">
        <v>52422</v>
      </c>
      <c r="E11" s="9">
        <v>626884381</v>
      </c>
      <c r="G11" s="9">
        <v>470235061</v>
      </c>
      <c r="I11" s="9">
        <v>156649320</v>
      </c>
      <c r="K11" s="9">
        <v>7729859</v>
      </c>
      <c r="M11" s="9">
        <v>96009929406</v>
      </c>
      <c r="O11" s="9">
        <v>69243834176</v>
      </c>
      <c r="Q11" s="24">
        <v>26766095230</v>
      </c>
      <c r="R11" s="24"/>
      <c r="V11" s="34"/>
    </row>
    <row r="12" spans="1:22" ht="21.75" customHeight="1" x14ac:dyDescent="0.2">
      <c r="A12" s="8" t="s">
        <v>32</v>
      </c>
      <c r="C12" s="9">
        <v>1711554</v>
      </c>
      <c r="E12" s="9">
        <v>72903715374</v>
      </c>
      <c r="G12" s="9">
        <v>47774476731</v>
      </c>
      <c r="I12" s="9">
        <f>25129238643-27085814310-136</f>
        <v>-1956575803</v>
      </c>
      <c r="K12" s="9">
        <v>1900000</v>
      </c>
      <c r="M12" s="9">
        <v>80630252245</v>
      </c>
      <c r="O12" s="9">
        <v>53034555600</v>
      </c>
      <c r="Q12" s="24">
        <v>27595696645</v>
      </c>
      <c r="R12" s="24"/>
    </row>
    <row r="13" spans="1:22" ht="21.75" customHeight="1" x14ac:dyDescent="0.2">
      <c r="A13" s="8" t="s">
        <v>40</v>
      </c>
      <c r="C13" s="9">
        <v>1600000</v>
      </c>
      <c r="E13" s="9">
        <v>25543108890</v>
      </c>
      <c r="G13" s="9">
        <v>16318324801</v>
      </c>
      <c r="I13" s="9">
        <v>9224784089</v>
      </c>
      <c r="K13" s="9">
        <v>3131631</v>
      </c>
      <c r="M13" s="9">
        <v>45399972963</v>
      </c>
      <c r="O13" s="9">
        <v>31939357387</v>
      </c>
      <c r="Q13" s="24">
        <v>13460615576</v>
      </c>
      <c r="R13" s="24"/>
    </row>
    <row r="14" spans="1:22" ht="21.75" customHeight="1" x14ac:dyDescent="0.2">
      <c r="A14" s="8" t="s">
        <v>107</v>
      </c>
      <c r="C14" s="9">
        <v>0</v>
      </c>
      <c r="E14" s="9">
        <v>0</v>
      </c>
      <c r="G14" s="9">
        <v>0</v>
      </c>
      <c r="I14" s="9">
        <v>0</v>
      </c>
      <c r="K14" s="9">
        <v>802183</v>
      </c>
      <c r="M14" s="9">
        <v>8025840915</v>
      </c>
      <c r="O14" s="9">
        <v>8025840915</v>
      </c>
      <c r="Q14" s="24">
        <v>0</v>
      </c>
      <c r="R14" s="24"/>
    </row>
    <row r="15" spans="1:22" ht="21.75" customHeight="1" x14ac:dyDescent="0.2">
      <c r="A15" s="8" t="s">
        <v>108</v>
      </c>
      <c r="C15" s="9">
        <v>0</v>
      </c>
      <c r="E15" s="9">
        <v>0</v>
      </c>
      <c r="G15" s="9">
        <v>0</v>
      </c>
      <c r="I15" s="9">
        <v>0</v>
      </c>
      <c r="K15" s="9">
        <v>3000000</v>
      </c>
      <c r="M15" s="9">
        <v>16913928420</v>
      </c>
      <c r="O15" s="9">
        <v>14612535000</v>
      </c>
      <c r="Q15" s="24">
        <v>2301393420</v>
      </c>
      <c r="R15" s="24"/>
    </row>
    <row r="16" spans="1:22" ht="21.75" customHeight="1" x14ac:dyDescent="0.2">
      <c r="A16" s="8" t="s">
        <v>109</v>
      </c>
      <c r="C16" s="9">
        <v>0</v>
      </c>
      <c r="E16" s="9">
        <v>0</v>
      </c>
      <c r="G16" s="9">
        <v>0</v>
      </c>
      <c r="I16" s="9">
        <v>0</v>
      </c>
      <c r="K16" s="9">
        <v>28519481</v>
      </c>
      <c r="M16" s="9">
        <v>79211241001</v>
      </c>
      <c r="O16" s="9">
        <v>54609130800</v>
      </c>
      <c r="Q16" s="24">
        <v>24602110201</v>
      </c>
      <c r="R16" s="24"/>
    </row>
    <row r="17" spans="1:18" ht="21.75" customHeight="1" x14ac:dyDescent="0.2">
      <c r="A17" s="8" t="s">
        <v>110</v>
      </c>
      <c r="C17" s="9">
        <v>0</v>
      </c>
      <c r="E17" s="9">
        <v>0</v>
      </c>
      <c r="G17" s="9">
        <v>0</v>
      </c>
      <c r="I17" s="9">
        <v>0</v>
      </c>
      <c r="K17" s="9">
        <v>4300000</v>
      </c>
      <c r="M17" s="9">
        <v>24791607115</v>
      </c>
      <c r="O17" s="9">
        <v>21671284050</v>
      </c>
      <c r="Q17" s="24">
        <v>3120323065</v>
      </c>
      <c r="R17" s="24"/>
    </row>
    <row r="18" spans="1:18" ht="21.75" customHeight="1" x14ac:dyDescent="0.2">
      <c r="A18" s="8" t="s">
        <v>111</v>
      </c>
      <c r="C18" s="9">
        <v>0</v>
      </c>
      <c r="E18" s="9">
        <v>0</v>
      </c>
      <c r="G18" s="9">
        <v>0</v>
      </c>
      <c r="I18" s="9">
        <v>0</v>
      </c>
      <c r="K18" s="9">
        <v>4900000</v>
      </c>
      <c r="M18" s="9">
        <v>54978427307</v>
      </c>
      <c r="O18" s="9">
        <v>51679665450</v>
      </c>
      <c r="Q18" s="24">
        <v>3298761857</v>
      </c>
      <c r="R18" s="24"/>
    </row>
    <row r="19" spans="1:18" ht="21.75" customHeight="1" x14ac:dyDescent="0.2">
      <c r="A19" s="8" t="s">
        <v>112</v>
      </c>
      <c r="C19" s="9">
        <v>0</v>
      </c>
      <c r="E19" s="9">
        <v>0</v>
      </c>
      <c r="G19" s="9">
        <v>0</v>
      </c>
      <c r="I19" s="9">
        <v>0</v>
      </c>
      <c r="K19" s="9">
        <v>110643444</v>
      </c>
      <c r="M19" s="9">
        <v>212227993894</v>
      </c>
      <c r="O19" s="9">
        <v>149899713282</v>
      </c>
      <c r="Q19" s="24">
        <v>62328280612</v>
      </c>
      <c r="R19" s="24"/>
    </row>
    <row r="20" spans="1:18" ht="21.75" customHeight="1" x14ac:dyDescent="0.2">
      <c r="A20" s="8" t="s">
        <v>113</v>
      </c>
      <c r="C20" s="9">
        <v>0</v>
      </c>
      <c r="E20" s="9">
        <v>0</v>
      </c>
      <c r="G20" s="9">
        <v>0</v>
      </c>
      <c r="I20" s="9">
        <v>0</v>
      </c>
      <c r="K20" s="9">
        <v>1650000</v>
      </c>
      <c r="M20" s="9">
        <v>63425606046</v>
      </c>
      <c r="O20" s="9">
        <v>53059903875</v>
      </c>
      <c r="Q20" s="24">
        <v>10365702171</v>
      </c>
      <c r="R20" s="24"/>
    </row>
    <row r="21" spans="1:18" ht="21.75" customHeight="1" x14ac:dyDescent="0.2">
      <c r="A21" s="8" t="s">
        <v>114</v>
      </c>
      <c r="C21" s="9">
        <v>0</v>
      </c>
      <c r="E21" s="9">
        <v>0</v>
      </c>
      <c r="G21" s="9">
        <v>0</v>
      </c>
      <c r="I21" s="9">
        <v>0</v>
      </c>
      <c r="K21" s="9">
        <v>2400000</v>
      </c>
      <c r="M21" s="9">
        <v>84453865644</v>
      </c>
      <c r="O21" s="9">
        <v>61074432000</v>
      </c>
      <c r="Q21" s="24">
        <v>23379433644</v>
      </c>
      <c r="R21" s="24"/>
    </row>
    <row r="22" spans="1:18" ht="21.75" customHeight="1" x14ac:dyDescent="0.2">
      <c r="A22" s="8" t="s">
        <v>24</v>
      </c>
      <c r="C22" s="9">
        <v>0</v>
      </c>
      <c r="E22" s="9">
        <v>0</v>
      </c>
      <c r="G22" s="9">
        <v>0</v>
      </c>
      <c r="I22" s="9">
        <v>0</v>
      </c>
      <c r="K22" s="9">
        <v>1</v>
      </c>
      <c r="M22" s="9">
        <v>1</v>
      </c>
      <c r="O22" s="9">
        <v>37448</v>
      </c>
      <c r="Q22" s="24">
        <v>-37447</v>
      </c>
      <c r="R22" s="24"/>
    </row>
    <row r="23" spans="1:18" ht="21.75" customHeight="1" x14ac:dyDescent="0.2">
      <c r="A23" s="8" t="s">
        <v>44</v>
      </c>
      <c r="C23" s="9">
        <v>0</v>
      </c>
      <c r="E23" s="9">
        <v>0</v>
      </c>
      <c r="G23" s="9">
        <v>0</v>
      </c>
      <c r="I23" s="9">
        <v>0</v>
      </c>
      <c r="K23" s="9">
        <v>3000000</v>
      </c>
      <c r="M23" s="9">
        <v>7610446836</v>
      </c>
      <c r="O23" s="9">
        <v>7843054501</v>
      </c>
      <c r="Q23" s="24">
        <v>-232607665</v>
      </c>
      <c r="R23" s="24"/>
    </row>
    <row r="24" spans="1:18" ht="21.75" customHeight="1" x14ac:dyDescent="0.2">
      <c r="A24" s="8" t="s">
        <v>115</v>
      </c>
      <c r="C24" s="9">
        <v>0</v>
      </c>
      <c r="E24" s="9">
        <v>0</v>
      </c>
      <c r="G24" s="9">
        <v>0</v>
      </c>
      <c r="I24" s="9">
        <v>0</v>
      </c>
      <c r="K24" s="9">
        <v>10000000</v>
      </c>
      <c r="M24" s="9">
        <v>13567596222</v>
      </c>
      <c r="O24" s="9">
        <v>14642356500</v>
      </c>
      <c r="Q24" s="24">
        <v>-1074760278</v>
      </c>
      <c r="R24" s="24"/>
    </row>
    <row r="25" spans="1:18" ht="21.75" customHeight="1" x14ac:dyDescent="0.2">
      <c r="A25" s="8" t="s">
        <v>37</v>
      </c>
      <c r="C25" s="9">
        <v>0</v>
      </c>
      <c r="E25" s="9">
        <v>0</v>
      </c>
      <c r="G25" s="9">
        <v>0</v>
      </c>
      <c r="I25" s="9">
        <v>0</v>
      </c>
      <c r="K25" s="9">
        <v>2</v>
      </c>
      <c r="M25" s="9">
        <v>2</v>
      </c>
      <c r="O25" s="9">
        <v>4780</v>
      </c>
      <c r="Q25" s="24">
        <v>-4778</v>
      </c>
      <c r="R25" s="24"/>
    </row>
    <row r="26" spans="1:18" ht="21.75" customHeight="1" x14ac:dyDescent="0.2">
      <c r="A26" s="8" t="s">
        <v>116</v>
      </c>
      <c r="C26" s="9">
        <v>0</v>
      </c>
      <c r="E26" s="9">
        <v>0</v>
      </c>
      <c r="G26" s="9">
        <v>0</v>
      </c>
      <c r="I26" s="9">
        <v>0</v>
      </c>
      <c r="K26" s="9">
        <v>2000000</v>
      </c>
      <c r="M26" s="9">
        <v>14380132418</v>
      </c>
      <c r="O26" s="9">
        <v>11370314880</v>
      </c>
      <c r="Q26" s="24">
        <v>3009817538</v>
      </c>
      <c r="R26" s="24"/>
    </row>
    <row r="27" spans="1:18" ht="21.75" customHeight="1" x14ac:dyDescent="0.2">
      <c r="A27" s="8" t="s">
        <v>117</v>
      </c>
      <c r="C27" s="9">
        <v>0</v>
      </c>
      <c r="E27" s="9">
        <v>0</v>
      </c>
      <c r="G27" s="9">
        <v>0</v>
      </c>
      <c r="I27" s="9">
        <v>0</v>
      </c>
      <c r="K27" s="9">
        <v>27000000</v>
      </c>
      <c r="M27" s="9">
        <v>41493635100</v>
      </c>
      <c r="O27" s="9">
        <v>40294358496</v>
      </c>
      <c r="Q27" s="24">
        <v>1199276604</v>
      </c>
      <c r="R27" s="24"/>
    </row>
    <row r="28" spans="1:18" ht="21.75" customHeight="1" x14ac:dyDescent="0.2">
      <c r="A28" s="8" t="s">
        <v>118</v>
      </c>
      <c r="C28" s="9">
        <v>0</v>
      </c>
      <c r="E28" s="9">
        <v>0</v>
      </c>
      <c r="G28" s="9">
        <v>0</v>
      </c>
      <c r="I28" s="9">
        <v>0</v>
      </c>
      <c r="K28" s="9">
        <v>12418268</v>
      </c>
      <c r="M28" s="9">
        <v>34173538391</v>
      </c>
      <c r="O28" s="9">
        <v>31934909263</v>
      </c>
      <c r="Q28" s="24">
        <v>2238629128</v>
      </c>
      <c r="R28" s="24"/>
    </row>
    <row r="29" spans="1:18" ht="21.75" customHeight="1" x14ac:dyDescent="0.2">
      <c r="A29" s="8" t="s">
        <v>119</v>
      </c>
      <c r="C29" s="9">
        <v>0</v>
      </c>
      <c r="E29" s="9">
        <v>0</v>
      </c>
      <c r="G29" s="9">
        <v>0</v>
      </c>
      <c r="I29" s="9">
        <v>0</v>
      </c>
      <c r="K29" s="9">
        <v>500000</v>
      </c>
      <c r="M29" s="9">
        <v>8086127027</v>
      </c>
      <c r="O29" s="9">
        <v>6656038200</v>
      </c>
      <c r="Q29" s="24">
        <v>1430088827</v>
      </c>
      <c r="R29" s="24"/>
    </row>
    <row r="30" spans="1:18" ht="21.75" customHeight="1" x14ac:dyDescent="0.2">
      <c r="A30" s="8" t="s">
        <v>120</v>
      </c>
      <c r="C30" s="9">
        <v>0</v>
      </c>
      <c r="E30" s="9">
        <v>0</v>
      </c>
      <c r="G30" s="9">
        <v>0</v>
      </c>
      <c r="I30" s="9">
        <v>0</v>
      </c>
      <c r="K30" s="9">
        <v>3000000</v>
      </c>
      <c r="M30" s="9">
        <v>19890940500</v>
      </c>
      <c r="O30" s="9">
        <v>19712011500</v>
      </c>
      <c r="Q30" s="24">
        <v>178929000</v>
      </c>
      <c r="R30" s="24"/>
    </row>
    <row r="31" spans="1:18" ht="21.75" customHeight="1" x14ac:dyDescent="0.2">
      <c r="A31" s="8" t="s">
        <v>121</v>
      </c>
      <c r="C31" s="9">
        <v>0</v>
      </c>
      <c r="E31" s="9">
        <v>0</v>
      </c>
      <c r="G31" s="9">
        <v>0</v>
      </c>
      <c r="I31" s="9">
        <v>0</v>
      </c>
      <c r="K31" s="9">
        <v>45000007</v>
      </c>
      <c r="M31" s="9">
        <v>107962219013</v>
      </c>
      <c r="O31" s="9">
        <v>73674027210</v>
      </c>
      <c r="Q31" s="24">
        <v>34288191803</v>
      </c>
      <c r="R31" s="24"/>
    </row>
    <row r="32" spans="1:18" ht="21.75" customHeight="1" x14ac:dyDescent="0.2">
      <c r="A32" s="8" t="s">
        <v>122</v>
      </c>
      <c r="C32" s="9">
        <v>0</v>
      </c>
      <c r="E32" s="9">
        <v>0</v>
      </c>
      <c r="G32" s="9">
        <v>0</v>
      </c>
      <c r="I32" s="9">
        <v>0</v>
      </c>
      <c r="K32" s="9">
        <v>17000000</v>
      </c>
      <c r="M32" s="9">
        <v>51904744612</v>
      </c>
      <c r="O32" s="9">
        <v>36214235550</v>
      </c>
      <c r="Q32" s="24">
        <v>15690509062</v>
      </c>
      <c r="R32" s="24"/>
    </row>
    <row r="33" spans="1:22" ht="21.75" customHeight="1" x14ac:dyDescent="0.2">
      <c r="A33" s="8" t="s">
        <v>123</v>
      </c>
      <c r="C33" s="9">
        <v>0</v>
      </c>
      <c r="E33" s="9">
        <v>0</v>
      </c>
      <c r="G33" s="9">
        <v>0</v>
      </c>
      <c r="I33" s="9">
        <v>0</v>
      </c>
      <c r="K33" s="9">
        <v>32000000</v>
      </c>
      <c r="M33" s="9">
        <v>76102193729</v>
      </c>
      <c r="O33" s="9">
        <v>53090222400</v>
      </c>
      <c r="Q33" s="24">
        <v>23011971329</v>
      </c>
      <c r="R33" s="24"/>
    </row>
    <row r="34" spans="1:22" ht="21.75" customHeight="1" x14ac:dyDescent="0.2">
      <c r="A34" s="8" t="s">
        <v>124</v>
      </c>
      <c r="C34" s="9">
        <v>0</v>
      </c>
      <c r="E34" s="9">
        <v>0</v>
      </c>
      <c r="G34" s="9">
        <v>0</v>
      </c>
      <c r="I34" s="9">
        <v>0</v>
      </c>
      <c r="K34" s="9">
        <v>6240000</v>
      </c>
      <c r="M34" s="9">
        <v>21896138259</v>
      </c>
      <c r="O34" s="9">
        <v>19352960640</v>
      </c>
      <c r="Q34" s="24">
        <v>2543177619</v>
      </c>
      <c r="R34" s="24"/>
    </row>
    <row r="35" spans="1:22" ht="21.75" customHeight="1" x14ac:dyDescent="0.2">
      <c r="A35" s="8" t="s">
        <v>47</v>
      </c>
      <c r="C35" s="9">
        <v>0</v>
      </c>
      <c r="E35" s="9">
        <v>0</v>
      </c>
      <c r="G35" s="9">
        <v>0</v>
      </c>
      <c r="I35" s="9">
        <v>0</v>
      </c>
      <c r="K35" s="9">
        <v>75068</v>
      </c>
      <c r="M35" s="9">
        <v>1552269907</v>
      </c>
      <c r="O35" s="9">
        <v>1518544354</v>
      </c>
      <c r="Q35" s="24">
        <v>33725553</v>
      </c>
      <c r="R35" s="24"/>
    </row>
    <row r="36" spans="1:22" ht="21.75" customHeight="1" x14ac:dyDescent="0.2">
      <c r="A36" s="8" t="s">
        <v>125</v>
      </c>
      <c r="C36" s="9">
        <v>0</v>
      </c>
      <c r="E36" s="9">
        <v>0</v>
      </c>
      <c r="G36" s="9">
        <v>0</v>
      </c>
      <c r="I36" s="9">
        <v>0</v>
      </c>
      <c r="K36" s="9">
        <v>1700000</v>
      </c>
      <c r="M36" s="9">
        <v>5131054736</v>
      </c>
      <c r="O36" s="9">
        <v>5118129762</v>
      </c>
      <c r="Q36" s="24">
        <v>12924974</v>
      </c>
      <c r="R36" s="24"/>
    </row>
    <row r="37" spans="1:22" ht="21.75" customHeight="1" x14ac:dyDescent="0.2">
      <c r="A37" s="8" t="s">
        <v>126</v>
      </c>
      <c r="C37" s="9">
        <v>0</v>
      </c>
      <c r="E37" s="9">
        <v>0</v>
      </c>
      <c r="G37" s="9">
        <v>0</v>
      </c>
      <c r="I37" s="9">
        <v>0</v>
      </c>
      <c r="K37" s="9">
        <v>16421217</v>
      </c>
      <c r="M37" s="9">
        <v>86188136810</v>
      </c>
      <c r="O37" s="9">
        <v>76443000883</v>
      </c>
      <c r="Q37" s="24">
        <v>9745135927</v>
      </c>
      <c r="R37" s="24"/>
    </row>
    <row r="38" spans="1:22" ht="21.75" customHeight="1" x14ac:dyDescent="0.2">
      <c r="A38" s="8" t="s">
        <v>34</v>
      </c>
      <c r="C38" s="9">
        <v>0</v>
      </c>
      <c r="E38" s="9">
        <v>0</v>
      </c>
      <c r="G38" s="9">
        <v>0</v>
      </c>
      <c r="I38" s="9">
        <v>0</v>
      </c>
      <c r="K38" s="9">
        <v>700000</v>
      </c>
      <c r="M38" s="9">
        <v>12136863033</v>
      </c>
      <c r="O38" s="9">
        <v>11684473123</v>
      </c>
      <c r="Q38" s="24">
        <v>452389910</v>
      </c>
      <c r="R38" s="24"/>
    </row>
    <row r="39" spans="1:22" ht="21.75" customHeight="1" x14ac:dyDescent="0.2">
      <c r="A39" s="8" t="s">
        <v>38</v>
      </c>
      <c r="C39" s="9">
        <v>0</v>
      </c>
      <c r="E39" s="9">
        <v>0</v>
      </c>
      <c r="G39" s="9">
        <v>0</v>
      </c>
      <c r="I39" s="9">
        <v>0</v>
      </c>
      <c r="K39" s="9">
        <v>1500000</v>
      </c>
      <c r="M39" s="9">
        <v>5355941440</v>
      </c>
      <c r="O39" s="9">
        <v>3918554820</v>
      </c>
      <c r="Q39" s="24">
        <v>1437386620</v>
      </c>
      <c r="R39" s="24"/>
    </row>
    <row r="40" spans="1:22" ht="21.75" customHeight="1" x14ac:dyDescent="0.2">
      <c r="A40" s="8" t="s">
        <v>127</v>
      </c>
      <c r="C40" s="9">
        <v>0</v>
      </c>
      <c r="E40" s="9">
        <v>0</v>
      </c>
      <c r="G40" s="9">
        <v>0</v>
      </c>
      <c r="I40" s="9">
        <v>0</v>
      </c>
      <c r="K40" s="9">
        <v>450000</v>
      </c>
      <c r="M40" s="9">
        <v>4602948558</v>
      </c>
      <c r="O40" s="9">
        <v>3098811168</v>
      </c>
      <c r="Q40" s="24">
        <v>1504137390</v>
      </c>
      <c r="R40" s="24"/>
    </row>
    <row r="41" spans="1:22" ht="21.75" customHeight="1" x14ac:dyDescent="0.2">
      <c r="A41" s="8" t="s">
        <v>128</v>
      </c>
      <c r="C41" s="9">
        <v>0</v>
      </c>
      <c r="E41" s="9">
        <v>0</v>
      </c>
      <c r="G41" s="9">
        <v>0</v>
      </c>
      <c r="I41" s="9">
        <v>0</v>
      </c>
      <c r="K41" s="9">
        <v>1562500</v>
      </c>
      <c r="M41" s="9">
        <v>3333563398</v>
      </c>
      <c r="O41" s="9">
        <v>3437238515</v>
      </c>
      <c r="Q41" s="24">
        <v>-103675117</v>
      </c>
      <c r="R41" s="24"/>
    </row>
    <row r="42" spans="1:22" ht="21.75" customHeight="1" x14ac:dyDescent="0.2">
      <c r="A42" s="8" t="s">
        <v>129</v>
      </c>
      <c r="C42" s="9">
        <v>0</v>
      </c>
      <c r="E42" s="9">
        <v>0</v>
      </c>
      <c r="G42" s="9">
        <v>0</v>
      </c>
      <c r="I42" s="9">
        <v>0</v>
      </c>
      <c r="K42" s="9">
        <v>4000000</v>
      </c>
      <c r="M42" s="9">
        <v>35390317724</v>
      </c>
      <c r="O42" s="9">
        <v>26998398000</v>
      </c>
      <c r="Q42" s="24">
        <v>8391919724</v>
      </c>
      <c r="R42" s="24"/>
    </row>
    <row r="43" spans="1:22" ht="21.75" customHeight="1" x14ac:dyDescent="0.2">
      <c r="A43" s="8" t="s">
        <v>130</v>
      </c>
      <c r="C43" s="9">
        <v>0</v>
      </c>
      <c r="E43" s="9">
        <v>0</v>
      </c>
      <c r="G43" s="9">
        <v>0</v>
      </c>
      <c r="I43" s="9">
        <v>0</v>
      </c>
      <c r="K43" s="9">
        <v>23584</v>
      </c>
      <c r="M43" s="9">
        <v>186969357508</v>
      </c>
      <c r="O43" s="9">
        <v>136829020224</v>
      </c>
      <c r="Q43" s="24">
        <v>50140337284</v>
      </c>
      <c r="R43" s="24"/>
    </row>
    <row r="44" spans="1:22" ht="21.75" customHeight="1" x14ac:dyDescent="0.2">
      <c r="A44" s="8" t="s">
        <v>28</v>
      </c>
      <c r="C44" s="9">
        <v>0</v>
      </c>
      <c r="E44" s="9">
        <v>0</v>
      </c>
      <c r="G44" s="9">
        <v>0</v>
      </c>
      <c r="I44" s="9">
        <v>0</v>
      </c>
      <c r="K44" s="9">
        <v>500000</v>
      </c>
      <c r="M44" s="9">
        <v>9562761116</v>
      </c>
      <c r="O44" s="9">
        <v>6550789485</v>
      </c>
      <c r="Q44" s="24">
        <v>3011971631</v>
      </c>
      <c r="R44" s="24"/>
    </row>
    <row r="45" spans="1:22" ht="21.75" customHeight="1" x14ac:dyDescent="0.2">
      <c r="A45" s="8" t="s">
        <v>131</v>
      </c>
      <c r="C45" s="9">
        <v>0</v>
      </c>
      <c r="E45" s="9">
        <v>0</v>
      </c>
      <c r="G45" s="9">
        <v>0</v>
      </c>
      <c r="I45" s="9">
        <v>0</v>
      </c>
      <c r="K45" s="9">
        <v>12400000</v>
      </c>
      <c r="M45" s="9">
        <v>36970850013</v>
      </c>
      <c r="O45" s="9">
        <v>36017214840</v>
      </c>
      <c r="Q45" s="24">
        <v>953635173</v>
      </c>
      <c r="R45" s="24"/>
      <c r="V45" s="34"/>
    </row>
    <row r="46" spans="1:22" ht="21.75" customHeight="1" x14ac:dyDescent="0.2">
      <c r="A46" s="8" t="s">
        <v>132</v>
      </c>
      <c r="C46" s="9">
        <v>0</v>
      </c>
      <c r="E46" s="9">
        <v>0</v>
      </c>
      <c r="G46" s="9">
        <v>0</v>
      </c>
      <c r="I46" s="9">
        <v>0</v>
      </c>
      <c r="K46" s="9">
        <v>185000</v>
      </c>
      <c r="M46" s="9">
        <v>30918533585</v>
      </c>
      <c r="O46" s="9">
        <v>30347054235</v>
      </c>
      <c r="Q46" s="24">
        <v>571479350</v>
      </c>
      <c r="R46" s="24"/>
      <c r="V46" s="34"/>
    </row>
    <row r="47" spans="1:22" ht="21.75" customHeight="1" x14ac:dyDescent="0.2">
      <c r="A47" s="8" t="s">
        <v>133</v>
      </c>
      <c r="C47" s="9">
        <v>0</v>
      </c>
      <c r="E47" s="9">
        <v>0</v>
      </c>
      <c r="G47" s="9">
        <v>0</v>
      </c>
      <c r="I47" s="9">
        <v>0</v>
      </c>
      <c r="K47" s="9">
        <v>27000000</v>
      </c>
      <c r="M47" s="9">
        <v>40294358496</v>
      </c>
      <c r="O47" s="9">
        <v>40294358496</v>
      </c>
      <c r="Q47" s="24">
        <v>0</v>
      </c>
      <c r="R47" s="24"/>
      <c r="V47" s="34"/>
    </row>
    <row r="48" spans="1:22" ht="21.75" customHeight="1" x14ac:dyDescent="0.2">
      <c r="A48" s="10" t="s">
        <v>19</v>
      </c>
      <c r="C48" s="12">
        <v>0</v>
      </c>
      <c r="E48" s="12">
        <v>0</v>
      </c>
      <c r="G48" s="12">
        <v>0</v>
      </c>
      <c r="I48" s="12">
        <v>0</v>
      </c>
      <c r="K48" s="12">
        <v>1750000</v>
      </c>
      <c r="M48" s="12">
        <v>4773428179</v>
      </c>
      <c r="O48" s="12">
        <v>3976107031</v>
      </c>
      <c r="Q48" s="26">
        <v>797321148</v>
      </c>
      <c r="R48" s="26"/>
      <c r="V48" s="34"/>
    </row>
    <row r="49" spans="1:18" ht="21.75" customHeight="1" x14ac:dyDescent="0.2">
      <c r="A49" s="13" t="s">
        <v>55</v>
      </c>
      <c r="C49" s="14">
        <v>23667201</v>
      </c>
      <c r="E49" s="14">
        <v>156513761885</v>
      </c>
      <c r="G49" s="14">
        <v>107202762441</v>
      </c>
      <c r="I49" s="14">
        <f>SUM(I8:I48)</f>
        <v>10127670453</v>
      </c>
      <c r="K49" s="14">
        <v>416418953</v>
      </c>
      <c r="M49" s="14">
        <v>1692959058229</v>
      </c>
      <c r="O49" s="14">
        <v>1322039841176</v>
      </c>
      <c r="Q49" s="31">
        <v>370919217053</v>
      </c>
      <c r="R49" s="31"/>
    </row>
    <row r="53" spans="1:18" x14ac:dyDescent="0.2">
      <c r="G53" s="34"/>
      <c r="I53" s="34"/>
    </row>
    <row r="54" spans="1:18" x14ac:dyDescent="0.2">
      <c r="G54" s="34"/>
      <c r="I54" s="34"/>
    </row>
    <row r="55" spans="1:18" x14ac:dyDescent="0.2">
      <c r="G55" s="34"/>
      <c r="I55" s="34"/>
    </row>
    <row r="56" spans="1:18" x14ac:dyDescent="0.2">
      <c r="G56" s="34"/>
      <c r="I56" s="34"/>
    </row>
    <row r="57" spans="1:18" x14ac:dyDescent="0.2">
      <c r="G57" s="34"/>
    </row>
    <row r="60" spans="1:18" x14ac:dyDescent="0.2">
      <c r="G60" s="34"/>
    </row>
  </sheetData>
  <mergeCells count="50">
    <mergeCell ref="Q48:R48"/>
    <mergeCell ref="Q49:R49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6"/>
  <sheetViews>
    <sheetView rightToLeft="1" topLeftCell="A28" workbookViewId="0">
      <selection activeCell="I50" sqref="I50:I52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7.42578125" bestFit="1" customWidth="1"/>
    <col min="6" max="6" width="1.28515625" customWidth="1"/>
    <col min="7" max="7" width="17.42578125" bestFit="1" customWidth="1"/>
    <col min="8" max="8" width="1.28515625" customWidth="1"/>
    <col min="9" max="9" width="26.28515625" bestFit="1" customWidth="1"/>
    <col min="10" max="10" width="1.28515625" customWidth="1"/>
    <col min="11" max="11" width="12" bestFit="1" customWidth="1"/>
    <col min="12" max="12" width="1.28515625" customWidth="1"/>
    <col min="13" max="13" width="17.42578125" bestFit="1" customWidth="1"/>
    <col min="14" max="14" width="1.28515625" customWidth="1"/>
    <col min="15" max="15" width="17.7109375" bestFit="1" customWidth="1"/>
    <col min="16" max="16" width="1.28515625" customWidth="1"/>
    <col min="17" max="17" width="18.85546875" customWidth="1"/>
    <col min="18" max="18" width="1.28515625" customWidth="1"/>
    <col min="19" max="19" width="0.28515625" customWidth="1"/>
  </cols>
  <sheetData>
    <row r="1" spans="1:18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ht="21.75" customHeight="1" x14ac:dyDescent="0.2">
      <c r="A2" s="17" t="s">
        <v>82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4.45" customHeight="1" x14ac:dyDescent="0.2"/>
    <row r="5" spans="1:18" ht="14.45" customHeight="1" x14ac:dyDescent="0.2">
      <c r="A5" s="18" t="s">
        <v>168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14.45" customHeight="1" x14ac:dyDescent="0.2">
      <c r="A6" s="19" t="s">
        <v>85</v>
      </c>
      <c r="C6" s="19" t="s">
        <v>101</v>
      </c>
      <c r="D6" s="19"/>
      <c r="E6" s="19"/>
      <c r="F6" s="19"/>
      <c r="G6" s="19"/>
      <c r="H6" s="19"/>
      <c r="I6" s="19"/>
      <c r="K6" s="19" t="s">
        <v>102</v>
      </c>
      <c r="L6" s="19"/>
      <c r="M6" s="19"/>
      <c r="N6" s="19"/>
      <c r="O6" s="19"/>
      <c r="P6" s="19"/>
      <c r="Q6" s="19"/>
      <c r="R6" s="19"/>
    </row>
    <row r="7" spans="1:18" ht="29.1" customHeight="1" x14ac:dyDescent="0.2">
      <c r="A7" s="19"/>
      <c r="C7" s="16" t="s">
        <v>13</v>
      </c>
      <c r="D7" s="3"/>
      <c r="E7" s="16" t="s">
        <v>15</v>
      </c>
      <c r="F7" s="3"/>
      <c r="G7" s="16" t="s">
        <v>166</v>
      </c>
      <c r="H7" s="3"/>
      <c r="I7" s="16" t="s">
        <v>169</v>
      </c>
      <c r="K7" s="16" t="s">
        <v>13</v>
      </c>
      <c r="L7" s="3"/>
      <c r="M7" s="16" t="s">
        <v>15</v>
      </c>
      <c r="N7" s="3"/>
      <c r="O7" s="16" t="s">
        <v>166</v>
      </c>
      <c r="P7" s="3"/>
      <c r="Q7" s="30" t="s">
        <v>169</v>
      </c>
      <c r="R7" s="30"/>
    </row>
    <row r="8" spans="1:18" ht="21.75" customHeight="1" x14ac:dyDescent="0.2">
      <c r="A8" s="5" t="s">
        <v>33</v>
      </c>
      <c r="C8" s="6">
        <v>25172000</v>
      </c>
      <c r="E8" s="6">
        <v>148882248270</v>
      </c>
      <c r="G8" s="6">
        <v>152635582260</v>
      </c>
      <c r="I8" s="6">
        <v>-3753333990</v>
      </c>
      <c r="K8" s="6">
        <v>25172000</v>
      </c>
      <c r="M8" s="6">
        <v>148882248270</v>
      </c>
      <c r="O8" s="6">
        <v>142028576418</v>
      </c>
      <c r="Q8" s="22">
        <v>6853671852</v>
      </c>
      <c r="R8" s="22"/>
    </row>
    <row r="9" spans="1:18" ht="21.75" customHeight="1" x14ac:dyDescent="0.2">
      <c r="A9" s="8" t="s">
        <v>50</v>
      </c>
      <c r="C9" s="9">
        <v>4398461</v>
      </c>
      <c r="E9" s="9">
        <v>50150168101</v>
      </c>
      <c r="G9" s="9">
        <v>50150168101</v>
      </c>
      <c r="I9" s="9">
        <v>0</v>
      </c>
      <c r="K9" s="9">
        <v>4398461</v>
      </c>
      <c r="M9" s="9">
        <v>50150168101</v>
      </c>
      <c r="O9" s="9">
        <v>44221382204</v>
      </c>
      <c r="Q9" s="24">
        <v>5928785897</v>
      </c>
      <c r="R9" s="24"/>
    </row>
    <row r="10" spans="1:18" ht="21.75" customHeight="1" x14ac:dyDescent="0.2">
      <c r="A10" s="8" t="s">
        <v>34</v>
      </c>
      <c r="C10" s="9">
        <v>6869795</v>
      </c>
      <c r="E10" s="9">
        <v>149826498651</v>
      </c>
      <c r="G10" s="9">
        <v>165464724809</v>
      </c>
      <c r="I10" s="9">
        <v>-15638226157</v>
      </c>
      <c r="K10" s="9">
        <v>6869795</v>
      </c>
      <c r="M10" s="9">
        <v>149826498651</v>
      </c>
      <c r="O10" s="9">
        <v>140312475831</v>
      </c>
      <c r="Q10" s="24">
        <v>9514022820</v>
      </c>
      <c r="R10" s="24"/>
    </row>
    <row r="11" spans="1:18" ht="21.75" customHeight="1" x14ac:dyDescent="0.2">
      <c r="A11" s="8" t="s">
        <v>31</v>
      </c>
      <c r="C11" s="9">
        <v>14065343</v>
      </c>
      <c r="E11" s="9">
        <v>131287733023</v>
      </c>
      <c r="G11" s="9">
        <v>128491402182</v>
      </c>
      <c r="I11" s="9">
        <v>2796330841</v>
      </c>
      <c r="K11" s="9">
        <v>14065343</v>
      </c>
      <c r="M11" s="9">
        <v>131287733023</v>
      </c>
      <c r="O11" s="9">
        <v>68491414637</v>
      </c>
      <c r="Q11" s="24">
        <v>62796318386</v>
      </c>
      <c r="R11" s="24"/>
    </row>
    <row r="12" spans="1:18" ht="21.75" customHeight="1" x14ac:dyDescent="0.2">
      <c r="A12" s="8" t="s">
        <v>21</v>
      </c>
      <c r="C12" s="9">
        <v>11200000</v>
      </c>
      <c r="E12" s="9">
        <v>234134560800</v>
      </c>
      <c r="G12" s="9">
        <v>264751300800</v>
      </c>
      <c r="I12" s="9">
        <v>-30616740000</v>
      </c>
      <c r="K12" s="9">
        <v>11200000</v>
      </c>
      <c r="M12" s="9">
        <v>234134560800</v>
      </c>
      <c r="O12" s="9">
        <v>117011613600</v>
      </c>
      <c r="Q12" s="24">
        <v>117122947200</v>
      </c>
      <c r="R12" s="24"/>
    </row>
    <row r="13" spans="1:18" ht="21.75" customHeight="1" x14ac:dyDescent="0.2">
      <c r="A13" s="8" t="s">
        <v>42</v>
      </c>
      <c r="C13" s="9">
        <v>5762928</v>
      </c>
      <c r="E13" s="9">
        <v>50755737804</v>
      </c>
      <c r="G13" s="9">
        <v>55224075895</v>
      </c>
      <c r="I13" s="9">
        <v>-4468338090</v>
      </c>
      <c r="K13" s="9">
        <v>5762928</v>
      </c>
      <c r="M13" s="9">
        <v>50755737804</v>
      </c>
      <c r="O13" s="9">
        <v>50628087089</v>
      </c>
      <c r="Q13" s="24">
        <v>127650715</v>
      </c>
      <c r="R13" s="24"/>
    </row>
    <row r="14" spans="1:18" ht="21.75" customHeight="1" x14ac:dyDescent="0.2">
      <c r="A14" s="8" t="s">
        <v>51</v>
      </c>
      <c r="C14" s="9">
        <v>16700000</v>
      </c>
      <c r="E14" s="9">
        <v>125334794250</v>
      </c>
      <c r="G14" s="9">
        <v>121682654550</v>
      </c>
      <c r="I14" s="9">
        <v>3652139700</v>
      </c>
      <c r="K14" s="9">
        <v>16700000</v>
      </c>
      <c r="M14" s="9">
        <v>125334794250</v>
      </c>
      <c r="O14" s="9">
        <v>81146461290</v>
      </c>
      <c r="Q14" s="24">
        <v>44188332960</v>
      </c>
      <c r="R14" s="24"/>
    </row>
    <row r="15" spans="1:18" ht="21.75" customHeight="1" x14ac:dyDescent="0.2">
      <c r="A15" s="8" t="s">
        <v>35</v>
      </c>
      <c r="C15" s="9">
        <v>1290000</v>
      </c>
      <c r="E15" s="9">
        <v>153609651855</v>
      </c>
      <c r="G15" s="9">
        <v>152070862455</v>
      </c>
      <c r="I15" s="9">
        <v>1538789400</v>
      </c>
      <c r="K15" s="9">
        <v>1290000</v>
      </c>
      <c r="M15" s="9">
        <v>153609651855</v>
      </c>
      <c r="O15" s="9">
        <v>62874468512</v>
      </c>
      <c r="Q15" s="24">
        <v>90735183343</v>
      </c>
      <c r="R15" s="24"/>
    </row>
    <row r="16" spans="1:18" ht="21.75" customHeight="1" x14ac:dyDescent="0.2">
      <c r="A16" s="8" t="s">
        <v>29</v>
      </c>
      <c r="C16" s="9">
        <v>2994805</v>
      </c>
      <c r="E16" s="9">
        <v>91959094767</v>
      </c>
      <c r="G16" s="9">
        <v>99848107429</v>
      </c>
      <c r="I16" s="9">
        <v>-7889012661</v>
      </c>
      <c r="K16" s="9">
        <v>2994805</v>
      </c>
      <c r="M16" s="9">
        <v>91959094767</v>
      </c>
      <c r="O16" s="9">
        <v>95210492929</v>
      </c>
      <c r="Q16" s="24">
        <v>-3251398161</v>
      </c>
      <c r="R16" s="24"/>
    </row>
    <row r="17" spans="1:18" ht="21.75" customHeight="1" x14ac:dyDescent="0.2">
      <c r="A17" s="8" t="s">
        <v>26</v>
      </c>
      <c r="C17" s="9">
        <v>36882525</v>
      </c>
      <c r="E17" s="9">
        <v>301003837345</v>
      </c>
      <c r="G17" s="9">
        <v>307969821400</v>
      </c>
      <c r="I17" s="9">
        <v>-6965984054</v>
      </c>
      <c r="K17" s="9">
        <v>36882525</v>
      </c>
      <c r="M17" s="9">
        <v>301003837345</v>
      </c>
      <c r="O17" s="9">
        <v>190198637301</v>
      </c>
      <c r="Q17" s="24">
        <v>110805200044</v>
      </c>
      <c r="R17" s="24"/>
    </row>
    <row r="18" spans="1:18" ht="21.75" customHeight="1" x14ac:dyDescent="0.2">
      <c r="A18" s="8" t="s">
        <v>48</v>
      </c>
      <c r="C18" s="9">
        <v>35000000</v>
      </c>
      <c r="E18" s="9">
        <v>229625550000</v>
      </c>
      <c r="G18" s="9">
        <v>233104725000</v>
      </c>
      <c r="I18" s="9">
        <v>-3479175000</v>
      </c>
      <c r="K18" s="9">
        <v>35000000</v>
      </c>
      <c r="M18" s="9">
        <v>229625550000</v>
      </c>
      <c r="O18" s="9">
        <v>148868928000</v>
      </c>
      <c r="Q18" s="24">
        <v>80756622000</v>
      </c>
      <c r="R18" s="24"/>
    </row>
    <row r="19" spans="1:18" ht="21.75" customHeight="1" x14ac:dyDescent="0.2">
      <c r="A19" s="8" t="s">
        <v>39</v>
      </c>
      <c r="C19" s="9">
        <v>10351688</v>
      </c>
      <c r="E19" s="9">
        <v>78204725468</v>
      </c>
      <c r="G19" s="9">
        <v>81654686160</v>
      </c>
      <c r="I19" s="9">
        <v>-3449960691</v>
      </c>
      <c r="K19" s="9">
        <v>10351688</v>
      </c>
      <c r="M19" s="9">
        <v>78204725468</v>
      </c>
      <c r="O19" s="9">
        <v>68116376393</v>
      </c>
      <c r="Q19" s="24">
        <v>10088349075</v>
      </c>
      <c r="R19" s="24"/>
    </row>
    <row r="20" spans="1:18" ht="21.75" customHeight="1" x14ac:dyDescent="0.2">
      <c r="A20" s="8" t="s">
        <v>54</v>
      </c>
      <c r="C20" s="9">
        <v>6000000</v>
      </c>
      <c r="E20" s="9">
        <v>103772855700</v>
      </c>
      <c r="G20" s="9">
        <v>102036088662</v>
      </c>
      <c r="I20" s="9">
        <v>1736767038</v>
      </c>
      <c r="K20" s="9">
        <v>6000000</v>
      </c>
      <c r="M20" s="9">
        <v>103772855700</v>
      </c>
      <c r="O20" s="9">
        <v>102036088662</v>
      </c>
      <c r="Q20" s="24">
        <v>1736767038</v>
      </c>
      <c r="R20" s="24"/>
    </row>
    <row r="21" spans="1:18" ht="21.75" customHeight="1" x14ac:dyDescent="0.2">
      <c r="A21" s="8" t="s">
        <v>37</v>
      </c>
      <c r="C21" s="9">
        <v>28816665</v>
      </c>
      <c r="E21" s="9">
        <v>88656912084</v>
      </c>
      <c r="G21" s="9">
        <v>102120158831</v>
      </c>
      <c r="I21" s="9">
        <v>-13463246746</v>
      </c>
      <c r="K21" s="9">
        <v>28816665</v>
      </c>
      <c r="M21" s="9">
        <v>88656912084</v>
      </c>
      <c r="O21" s="9">
        <v>68875984199</v>
      </c>
      <c r="Q21" s="24">
        <v>19780927885</v>
      </c>
      <c r="R21" s="24"/>
    </row>
    <row r="22" spans="1:18" ht="21.75" customHeight="1" x14ac:dyDescent="0.2">
      <c r="A22" s="8" t="s">
        <v>43</v>
      </c>
      <c r="C22" s="9">
        <v>28533292</v>
      </c>
      <c r="E22" s="9">
        <v>36248577170</v>
      </c>
      <c r="G22" s="9">
        <v>41198549361</v>
      </c>
      <c r="I22" s="9">
        <v>-4949972190</v>
      </c>
      <c r="K22" s="9">
        <v>28533292</v>
      </c>
      <c r="M22" s="9">
        <v>36248577170</v>
      </c>
      <c r="O22" s="9">
        <v>35482761861</v>
      </c>
      <c r="Q22" s="24">
        <v>765815309</v>
      </c>
      <c r="R22" s="24"/>
    </row>
    <row r="23" spans="1:18" ht="21.75" customHeight="1" x14ac:dyDescent="0.2">
      <c r="A23" s="8" t="s">
        <v>47</v>
      </c>
      <c r="C23" s="9">
        <v>2638762</v>
      </c>
      <c r="E23" s="9">
        <v>37378624466</v>
      </c>
      <c r="G23" s="9">
        <v>46087188202</v>
      </c>
      <c r="I23" s="9">
        <v>-8708563735</v>
      </c>
      <c r="K23" s="9">
        <v>2638762</v>
      </c>
      <c r="M23" s="9">
        <v>37378624466</v>
      </c>
      <c r="O23" s="9">
        <v>29627014896</v>
      </c>
      <c r="Q23" s="24">
        <v>7751609570</v>
      </c>
      <c r="R23" s="24"/>
    </row>
    <row r="24" spans="1:18" ht="21.75" customHeight="1" x14ac:dyDescent="0.2">
      <c r="A24" s="8" t="s">
        <v>36</v>
      </c>
      <c r="C24" s="9">
        <v>1525737</v>
      </c>
      <c r="E24" s="9">
        <v>181195234583</v>
      </c>
      <c r="G24" s="9">
        <v>180543071271</v>
      </c>
      <c r="I24" s="9">
        <v>652163312</v>
      </c>
      <c r="K24" s="9">
        <v>1525737</v>
      </c>
      <c r="M24" s="9">
        <v>181195234583</v>
      </c>
      <c r="O24" s="9">
        <v>96667768881</v>
      </c>
      <c r="Q24" s="24">
        <v>84527465702</v>
      </c>
      <c r="R24" s="24"/>
    </row>
    <row r="25" spans="1:18" ht="21.75" customHeight="1" x14ac:dyDescent="0.2">
      <c r="A25" s="8" t="s">
        <v>30</v>
      </c>
      <c r="C25" s="9">
        <v>16770141</v>
      </c>
      <c r="E25" s="9">
        <v>188541756456</v>
      </c>
      <c r="G25" s="9">
        <v>209563972440</v>
      </c>
      <c r="I25" s="9">
        <v>-21022215983</v>
      </c>
      <c r="K25" s="9">
        <v>16770141</v>
      </c>
      <c r="M25" s="9">
        <v>188541756456</v>
      </c>
      <c r="O25" s="9">
        <v>150431275324</v>
      </c>
      <c r="Q25" s="24">
        <v>38110481132</v>
      </c>
      <c r="R25" s="24"/>
    </row>
    <row r="26" spans="1:18" ht="21.75" customHeight="1" x14ac:dyDescent="0.2">
      <c r="A26" s="8" t="s">
        <v>40</v>
      </c>
      <c r="C26" s="9">
        <v>3131631</v>
      </c>
      <c r="E26" s="9">
        <v>47784516161</v>
      </c>
      <c r="G26" s="9">
        <v>47884147108</v>
      </c>
      <c r="I26" s="9">
        <v>-99630946</v>
      </c>
      <c r="K26" s="9">
        <v>3131631</v>
      </c>
      <c r="M26" s="9">
        <v>47784516161</v>
      </c>
      <c r="O26" s="9">
        <v>31939357377</v>
      </c>
      <c r="Q26" s="24">
        <v>15845158784</v>
      </c>
      <c r="R26" s="24"/>
    </row>
    <row r="27" spans="1:18" ht="21.75" customHeight="1" x14ac:dyDescent="0.2">
      <c r="A27" s="8" t="s">
        <v>41</v>
      </c>
      <c r="C27" s="9">
        <v>70833333</v>
      </c>
      <c r="E27" s="9">
        <v>246300737590</v>
      </c>
      <c r="G27" s="9">
        <v>262847528138</v>
      </c>
      <c r="I27" s="9">
        <v>-16546790547</v>
      </c>
      <c r="K27" s="9">
        <v>70833333</v>
      </c>
      <c r="M27" s="9">
        <v>246300737590</v>
      </c>
      <c r="O27" s="9">
        <v>195131020950</v>
      </c>
      <c r="Q27" s="24">
        <v>51169716640</v>
      </c>
      <c r="R27" s="24"/>
    </row>
    <row r="28" spans="1:18" ht="21.75" customHeight="1" x14ac:dyDescent="0.2">
      <c r="A28" s="8" t="s">
        <v>38</v>
      </c>
      <c r="C28" s="9">
        <v>1500000</v>
      </c>
      <c r="E28" s="9">
        <v>7231713750</v>
      </c>
      <c r="G28" s="9">
        <v>7082606250</v>
      </c>
      <c r="I28" s="9">
        <v>149107500</v>
      </c>
      <c r="K28" s="9">
        <v>1500000</v>
      </c>
      <c r="M28" s="9">
        <v>7231713750</v>
      </c>
      <c r="O28" s="9">
        <v>3918554820</v>
      </c>
      <c r="Q28" s="24">
        <v>3313158930</v>
      </c>
      <c r="R28" s="24"/>
    </row>
    <row r="29" spans="1:18" ht="21.75" customHeight="1" x14ac:dyDescent="0.2">
      <c r="A29" s="8" t="s">
        <v>22</v>
      </c>
      <c r="C29" s="9">
        <v>915000</v>
      </c>
      <c r="E29" s="9">
        <v>243524456505</v>
      </c>
      <c r="G29" s="9">
        <v>255685216882</v>
      </c>
      <c r="I29" s="9">
        <v>-12160760377</v>
      </c>
      <c r="K29" s="9">
        <v>915000</v>
      </c>
      <c r="M29" s="9">
        <v>243524456505</v>
      </c>
      <c r="O29" s="9">
        <v>186299854866</v>
      </c>
      <c r="Q29" s="24">
        <v>57224601639</v>
      </c>
      <c r="R29" s="24"/>
    </row>
    <row r="30" spans="1:18" ht="21.75" customHeight="1" x14ac:dyDescent="0.2">
      <c r="A30" s="8" t="s">
        <v>53</v>
      </c>
      <c r="C30" s="9">
        <v>200000</v>
      </c>
      <c r="E30" s="9">
        <v>6033883500</v>
      </c>
      <c r="G30" s="9">
        <v>5424921360</v>
      </c>
      <c r="I30" s="9">
        <v>608962140</v>
      </c>
      <c r="K30" s="9">
        <v>200000</v>
      </c>
      <c r="M30" s="9">
        <v>6033883500</v>
      </c>
      <c r="O30" s="9">
        <v>5424921360</v>
      </c>
      <c r="Q30" s="24">
        <v>608962140</v>
      </c>
      <c r="R30" s="24"/>
    </row>
    <row r="31" spans="1:18" ht="21.75" customHeight="1" x14ac:dyDescent="0.2">
      <c r="A31" s="8" t="s">
        <v>27</v>
      </c>
      <c r="C31" s="9">
        <v>18248372</v>
      </c>
      <c r="E31" s="9">
        <v>158723199132</v>
      </c>
      <c r="G31" s="9">
        <v>160718576493</v>
      </c>
      <c r="I31" s="9">
        <v>-1995377360</v>
      </c>
      <c r="K31" s="9">
        <v>18248372</v>
      </c>
      <c r="M31" s="9">
        <v>158723199132</v>
      </c>
      <c r="O31" s="9">
        <v>108074119025</v>
      </c>
      <c r="Q31" s="24">
        <v>50649080107</v>
      </c>
      <c r="R31" s="24"/>
    </row>
    <row r="32" spans="1:18" ht="21.75" customHeight="1" x14ac:dyDescent="0.2">
      <c r="A32" s="8" t="s">
        <v>45</v>
      </c>
      <c r="C32" s="9">
        <v>34817960</v>
      </c>
      <c r="E32" s="9">
        <v>79812488976</v>
      </c>
      <c r="G32" s="9">
        <v>78912608354</v>
      </c>
      <c r="I32" s="9">
        <v>899880622</v>
      </c>
      <c r="K32" s="9">
        <v>34817960</v>
      </c>
      <c r="M32" s="9">
        <v>79812488976</v>
      </c>
      <c r="O32" s="9">
        <v>68300088790</v>
      </c>
      <c r="Q32" s="24">
        <v>11512400186</v>
      </c>
      <c r="R32" s="24"/>
    </row>
    <row r="33" spans="1:18" ht="21.75" customHeight="1" x14ac:dyDescent="0.2">
      <c r="A33" s="8" t="s">
        <v>24</v>
      </c>
      <c r="C33" s="9">
        <v>1256666</v>
      </c>
      <c r="E33" s="9">
        <v>58349610590</v>
      </c>
      <c r="G33" s="9">
        <v>59486372432</v>
      </c>
      <c r="I33" s="9">
        <v>-1136761841</v>
      </c>
      <c r="K33" s="9">
        <v>1256666</v>
      </c>
      <c r="M33" s="9">
        <v>58349610590</v>
      </c>
      <c r="O33" s="9">
        <v>55738084046</v>
      </c>
      <c r="Q33" s="24">
        <v>2611526544</v>
      </c>
      <c r="R33" s="24"/>
    </row>
    <row r="34" spans="1:18" ht="21.75" customHeight="1" x14ac:dyDescent="0.2">
      <c r="A34" s="8" t="s">
        <v>49</v>
      </c>
      <c r="C34" s="9">
        <v>5524430</v>
      </c>
      <c r="E34" s="9">
        <v>101758600156</v>
      </c>
      <c r="G34" s="9">
        <v>99616891896</v>
      </c>
      <c r="I34" s="9">
        <v>2141708260</v>
      </c>
      <c r="K34" s="9">
        <v>5524430</v>
      </c>
      <c r="M34" s="9">
        <v>101758600156</v>
      </c>
      <c r="O34" s="9">
        <v>67934562987</v>
      </c>
      <c r="Q34" s="24">
        <v>33824037169</v>
      </c>
      <c r="R34" s="24"/>
    </row>
    <row r="35" spans="1:18" ht="21.75" customHeight="1" x14ac:dyDescent="0.2">
      <c r="A35" s="8" t="s">
        <v>52</v>
      </c>
      <c r="C35" s="9">
        <v>9360000</v>
      </c>
      <c r="E35" s="9">
        <v>100858698720</v>
      </c>
      <c r="G35" s="9">
        <v>94531769280</v>
      </c>
      <c r="I35" s="9">
        <v>6326929440</v>
      </c>
      <c r="K35" s="9">
        <v>9360000</v>
      </c>
      <c r="M35" s="9">
        <v>100858698720</v>
      </c>
      <c r="O35" s="9">
        <v>69037965360</v>
      </c>
      <c r="Q35" s="24">
        <v>31820733360</v>
      </c>
      <c r="R35" s="24"/>
    </row>
    <row r="36" spans="1:18" ht="21.75" customHeight="1" x14ac:dyDescent="0.2">
      <c r="A36" s="8" t="s">
        <v>44</v>
      </c>
      <c r="C36" s="9">
        <v>31000000</v>
      </c>
      <c r="E36" s="9">
        <v>123662802150</v>
      </c>
      <c r="G36" s="9">
        <v>129178785600</v>
      </c>
      <c r="I36" s="9">
        <v>-5515983450</v>
      </c>
      <c r="K36" s="9">
        <v>31000000</v>
      </c>
      <c r="M36" s="9">
        <v>123662802150</v>
      </c>
      <c r="O36" s="9">
        <v>117840343067</v>
      </c>
      <c r="Q36" s="24">
        <v>5822459083</v>
      </c>
      <c r="R36" s="24"/>
    </row>
    <row r="37" spans="1:18" ht="21.75" customHeight="1" x14ac:dyDescent="0.2">
      <c r="A37" s="8" t="s">
        <v>23</v>
      </c>
      <c r="C37" s="9">
        <v>2342857</v>
      </c>
      <c r="E37" s="9">
        <v>13391272754</v>
      </c>
      <c r="G37" s="9">
        <v>15068092995</v>
      </c>
      <c r="I37" s="9">
        <v>-1676820240</v>
      </c>
      <c r="K37" s="9">
        <v>2342857</v>
      </c>
      <c r="M37" s="9">
        <v>13391272754</v>
      </c>
      <c r="O37" s="9">
        <v>16309119766</v>
      </c>
      <c r="Q37" s="24">
        <v>-2917847011</v>
      </c>
      <c r="R37" s="24"/>
    </row>
    <row r="38" spans="1:18" ht="21.75" customHeight="1" x14ac:dyDescent="0.2">
      <c r="A38" s="8" t="s">
        <v>20</v>
      </c>
      <c r="C38" s="9">
        <v>3744392</v>
      </c>
      <c r="E38" s="9">
        <v>39863828811</v>
      </c>
      <c r="G38" s="9">
        <v>39082185109</v>
      </c>
      <c r="I38" s="9">
        <v>781643702</v>
      </c>
      <c r="K38" s="9">
        <v>3744392</v>
      </c>
      <c r="M38" s="9">
        <v>39863828811</v>
      </c>
      <c r="O38" s="9">
        <v>40046270409</v>
      </c>
      <c r="Q38" s="24">
        <v>-182441597</v>
      </c>
      <c r="R38" s="24"/>
    </row>
    <row r="39" spans="1:18" ht="21.75" customHeight="1" x14ac:dyDescent="0.2">
      <c r="A39" s="8" t="s">
        <v>28</v>
      </c>
      <c r="C39" s="9">
        <v>7211111</v>
      </c>
      <c r="E39" s="9">
        <v>96125627568</v>
      </c>
      <c r="G39" s="9">
        <v>110605401445</v>
      </c>
      <c r="I39" s="9">
        <v>-14479773876</v>
      </c>
      <c r="K39" s="9">
        <v>7211111</v>
      </c>
      <c r="M39" s="9">
        <v>96125627568</v>
      </c>
      <c r="O39" s="9">
        <v>82839383835</v>
      </c>
      <c r="Q39" s="24">
        <v>13286243730</v>
      </c>
      <c r="R39" s="24"/>
    </row>
    <row r="40" spans="1:18" ht="21.75" customHeight="1" x14ac:dyDescent="0.2">
      <c r="A40" s="10" t="s">
        <v>19</v>
      </c>
      <c r="C40" s="12">
        <v>1750000</v>
      </c>
      <c r="E40" s="12">
        <v>6610432500</v>
      </c>
      <c r="G40" s="12">
        <v>6078118725</v>
      </c>
      <c r="I40" s="12">
        <v>532313775</v>
      </c>
      <c r="K40" s="12">
        <v>1750000</v>
      </c>
      <c r="M40" s="12">
        <v>6610432500</v>
      </c>
      <c r="O40" s="12">
        <v>3976107029</v>
      </c>
      <c r="Q40" s="26">
        <v>2634325471</v>
      </c>
      <c r="R40" s="26"/>
    </row>
    <row r="41" spans="1:18" ht="21.75" customHeight="1" x14ac:dyDescent="0.2">
      <c r="A41" s="13" t="s">
        <v>55</v>
      </c>
      <c r="C41" s="14">
        <v>446807894</v>
      </c>
      <c r="E41" s="14">
        <v>3710600429656</v>
      </c>
      <c r="G41" s="14">
        <v>3866800361875</v>
      </c>
      <c r="I41" s="14">
        <v>-156199932204</v>
      </c>
      <c r="K41" s="14">
        <v>446807894</v>
      </c>
      <c r="M41" s="14">
        <v>3710600429656</v>
      </c>
      <c r="O41" s="14">
        <v>2745039561714</v>
      </c>
      <c r="Q41" s="31">
        <f t="shared" ref="Q41:R41" si="0">SUM(Q8:R40)</f>
        <v>965560867942</v>
      </c>
      <c r="R41" s="31"/>
    </row>
    <row r="44" spans="1:18" x14ac:dyDescent="0.2">
      <c r="I44" s="34"/>
    </row>
    <row r="46" spans="1:18" x14ac:dyDescent="0.2">
      <c r="I46" s="34"/>
    </row>
  </sheetData>
  <mergeCells count="42"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1"/>
  <sheetViews>
    <sheetView rightToLeft="1" workbookViewId="0">
      <selection activeCell="AQ9" sqref="AQ9:AS9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</row>
    <row r="2" spans="1:49" ht="21.75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</row>
    <row r="3" spans="1:49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</row>
    <row r="4" spans="1:49" ht="14.45" customHeight="1" x14ac:dyDescent="0.2"/>
    <row r="5" spans="1:49" ht="14.45" customHeight="1" x14ac:dyDescent="0.2">
      <c r="A5" s="18" t="s">
        <v>56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</row>
    <row r="6" spans="1:49" ht="14.45" customHeight="1" x14ac:dyDescent="0.2">
      <c r="I6" s="19" t="s">
        <v>7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C6" s="19" t="s">
        <v>9</v>
      </c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19" t="s">
        <v>57</v>
      </c>
      <c r="B8" s="19"/>
      <c r="C8" s="19"/>
      <c r="D8" s="19"/>
      <c r="E8" s="19"/>
      <c r="F8" s="19"/>
      <c r="G8" s="19"/>
      <c r="I8" s="19" t="s">
        <v>58</v>
      </c>
      <c r="J8" s="19"/>
      <c r="K8" s="19"/>
      <c r="M8" s="19" t="s">
        <v>59</v>
      </c>
      <c r="N8" s="19"/>
      <c r="O8" s="19"/>
      <c r="Q8" s="19" t="s">
        <v>60</v>
      </c>
      <c r="R8" s="19"/>
      <c r="S8" s="19"/>
      <c r="T8" s="19"/>
      <c r="U8" s="19"/>
      <c r="W8" s="19" t="s">
        <v>61</v>
      </c>
      <c r="X8" s="19"/>
      <c r="Y8" s="19"/>
      <c r="Z8" s="19"/>
      <c r="AA8" s="19"/>
      <c r="AC8" s="19" t="s">
        <v>58</v>
      </c>
      <c r="AD8" s="19"/>
      <c r="AE8" s="19"/>
      <c r="AF8" s="19"/>
      <c r="AG8" s="19"/>
      <c r="AI8" s="19" t="s">
        <v>59</v>
      </c>
      <c r="AJ8" s="19"/>
      <c r="AK8" s="19"/>
      <c r="AM8" s="19" t="s">
        <v>60</v>
      </c>
      <c r="AN8" s="19"/>
      <c r="AO8" s="19"/>
      <c r="AQ8" s="19" t="s">
        <v>61</v>
      </c>
      <c r="AR8" s="19"/>
      <c r="AS8" s="19"/>
    </row>
    <row r="9" spans="1:49" ht="21.75" customHeight="1" x14ac:dyDescent="0.2">
      <c r="A9" s="21" t="s">
        <v>62</v>
      </c>
      <c r="B9" s="21"/>
      <c r="C9" s="21"/>
      <c r="D9" s="21"/>
      <c r="E9" s="21"/>
      <c r="F9" s="21"/>
      <c r="G9" s="21"/>
      <c r="I9" s="22">
        <v>0</v>
      </c>
      <c r="J9" s="22"/>
      <c r="K9" s="22"/>
      <c r="M9" s="22">
        <v>0</v>
      </c>
      <c r="N9" s="22"/>
      <c r="O9" s="22"/>
      <c r="Q9" s="3"/>
      <c r="R9" s="3"/>
      <c r="S9" s="3"/>
      <c r="T9" s="3"/>
      <c r="U9" s="3"/>
      <c r="W9" s="28">
        <v>0</v>
      </c>
      <c r="X9" s="28"/>
      <c r="Y9" s="28"/>
      <c r="Z9" s="28"/>
      <c r="AA9" s="28"/>
      <c r="AC9" s="22">
        <v>6000000</v>
      </c>
      <c r="AD9" s="22"/>
      <c r="AE9" s="22"/>
      <c r="AF9" s="22"/>
      <c r="AG9" s="22"/>
      <c r="AI9" s="22">
        <v>17399</v>
      </c>
      <c r="AJ9" s="22"/>
      <c r="AK9" s="22"/>
      <c r="AM9" s="21" t="s">
        <v>63</v>
      </c>
      <c r="AN9" s="21"/>
      <c r="AO9" s="21"/>
      <c r="AQ9" s="28">
        <v>0.378147424074392</v>
      </c>
      <c r="AR9" s="28"/>
      <c r="AS9" s="28"/>
    </row>
    <row r="10" spans="1:49" ht="14.45" customHeight="1" x14ac:dyDescent="0.2">
      <c r="A10" s="18" t="s">
        <v>64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</row>
    <row r="11" spans="1:49" ht="14.45" customHeight="1" x14ac:dyDescent="0.2">
      <c r="C11" s="19" t="s">
        <v>7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 t="s">
        <v>9</v>
      </c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</row>
    <row r="12" spans="1:49" ht="14.45" customHeight="1" x14ac:dyDescent="0.2">
      <c r="A12" s="2" t="s">
        <v>57</v>
      </c>
      <c r="C12" s="4" t="s">
        <v>65</v>
      </c>
      <c r="D12" s="3"/>
      <c r="E12" s="4" t="s">
        <v>66</v>
      </c>
      <c r="F12" s="3"/>
      <c r="G12" s="20" t="s">
        <v>67</v>
      </c>
      <c r="H12" s="20"/>
      <c r="I12" s="20"/>
      <c r="J12" s="3"/>
      <c r="K12" s="20" t="s">
        <v>68</v>
      </c>
      <c r="L12" s="20"/>
      <c r="M12" s="20"/>
      <c r="N12" s="3"/>
      <c r="O12" s="20" t="s">
        <v>59</v>
      </c>
      <c r="P12" s="20"/>
      <c r="Q12" s="20"/>
      <c r="R12" s="3"/>
      <c r="S12" s="20" t="s">
        <v>60</v>
      </c>
      <c r="T12" s="20"/>
      <c r="U12" s="20"/>
      <c r="V12" s="20"/>
      <c r="W12" s="20"/>
      <c r="Y12" s="20" t="s">
        <v>65</v>
      </c>
      <c r="Z12" s="20"/>
      <c r="AA12" s="20"/>
      <c r="AB12" s="20"/>
      <c r="AC12" s="20"/>
      <c r="AD12" s="3"/>
      <c r="AE12" s="20" t="s">
        <v>66</v>
      </c>
      <c r="AF12" s="20"/>
      <c r="AG12" s="20"/>
      <c r="AH12" s="20"/>
      <c r="AI12" s="20"/>
      <c r="AJ12" s="3"/>
      <c r="AK12" s="20" t="s">
        <v>67</v>
      </c>
      <c r="AL12" s="20"/>
      <c r="AM12" s="20"/>
      <c r="AN12" s="3"/>
      <c r="AO12" s="20" t="s">
        <v>68</v>
      </c>
      <c r="AP12" s="20"/>
      <c r="AQ12" s="20"/>
      <c r="AR12" s="3"/>
      <c r="AS12" s="20" t="s">
        <v>59</v>
      </c>
      <c r="AT12" s="20"/>
      <c r="AU12" s="3"/>
      <c r="AV12" s="4" t="s">
        <v>60</v>
      </c>
    </row>
    <row r="13" spans="1:49" ht="14.45" customHeight="1" x14ac:dyDescent="0.2">
      <c r="A13" s="18" t="s">
        <v>69</v>
      </c>
      <c r="B13" s="18"/>
      <c r="C13" s="29"/>
      <c r="D13" s="18"/>
      <c r="E13" s="29"/>
      <c r="F13" s="18"/>
      <c r="G13" s="29"/>
      <c r="H13" s="29"/>
      <c r="I13" s="29"/>
      <c r="J13" s="18"/>
      <c r="K13" s="29"/>
      <c r="L13" s="29"/>
      <c r="M13" s="29"/>
      <c r="N13" s="18"/>
      <c r="O13" s="29"/>
      <c r="P13" s="29"/>
      <c r="Q13" s="29"/>
      <c r="R13" s="18"/>
      <c r="S13" s="29"/>
      <c r="T13" s="29"/>
      <c r="U13" s="29"/>
      <c r="V13" s="29"/>
      <c r="W13" s="29"/>
      <c r="X13" s="18"/>
      <c r="Y13" s="29"/>
      <c r="Z13" s="29"/>
      <c r="AA13" s="29"/>
      <c r="AB13" s="29"/>
      <c r="AC13" s="29"/>
      <c r="AD13" s="18"/>
      <c r="AE13" s="29"/>
      <c r="AF13" s="29"/>
      <c r="AG13" s="29"/>
      <c r="AH13" s="29"/>
      <c r="AI13" s="29"/>
      <c r="AJ13" s="18"/>
      <c r="AK13" s="29"/>
      <c r="AL13" s="29"/>
      <c r="AM13" s="29"/>
      <c r="AN13" s="18"/>
      <c r="AO13" s="29"/>
      <c r="AP13" s="29"/>
      <c r="AQ13" s="29"/>
      <c r="AR13" s="18"/>
      <c r="AS13" s="29"/>
      <c r="AT13" s="29"/>
      <c r="AU13" s="18"/>
      <c r="AV13" s="29"/>
      <c r="AW13" s="18"/>
    </row>
    <row r="14" spans="1:49" ht="14.45" customHeight="1" x14ac:dyDescent="0.2">
      <c r="C14" s="19" t="s">
        <v>7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O14" s="19" t="s">
        <v>9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</row>
    <row r="15" spans="1:49" ht="14.45" customHeight="1" x14ac:dyDescent="0.2">
      <c r="A15" s="2" t="s">
        <v>57</v>
      </c>
      <c r="C15" s="4" t="s">
        <v>66</v>
      </c>
      <c r="D15" s="3"/>
      <c r="E15" s="4" t="s">
        <v>68</v>
      </c>
      <c r="F15" s="3"/>
      <c r="G15" s="20" t="s">
        <v>59</v>
      </c>
      <c r="H15" s="20"/>
      <c r="I15" s="20"/>
      <c r="J15" s="3"/>
      <c r="K15" s="20" t="s">
        <v>60</v>
      </c>
      <c r="L15" s="20"/>
      <c r="M15" s="20"/>
      <c r="O15" s="20" t="s">
        <v>66</v>
      </c>
      <c r="P15" s="20"/>
      <c r="Q15" s="20"/>
      <c r="R15" s="20"/>
      <c r="S15" s="20"/>
      <c r="T15" s="3"/>
      <c r="U15" s="20" t="s">
        <v>68</v>
      </c>
      <c r="V15" s="20"/>
      <c r="W15" s="20"/>
      <c r="X15" s="20"/>
      <c r="Y15" s="20"/>
      <c r="Z15" s="3"/>
      <c r="AA15" s="20" t="s">
        <v>59</v>
      </c>
      <c r="AB15" s="20"/>
      <c r="AC15" s="20"/>
      <c r="AD15" s="20"/>
      <c r="AE15" s="20"/>
      <c r="AF15" s="3"/>
      <c r="AG15" s="20" t="s">
        <v>60</v>
      </c>
      <c r="AH15" s="20"/>
      <c r="AI15" s="20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</sheetData>
  <mergeCells count="44"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8:AG8"/>
    <mergeCell ref="AI8:AK8"/>
    <mergeCell ref="AM8:AO8"/>
    <mergeCell ref="AQ8:AS8"/>
    <mergeCell ref="A9:G9"/>
    <mergeCell ref="I9:K9"/>
    <mergeCell ref="M9:O9"/>
    <mergeCell ref="W9:AA9"/>
    <mergeCell ref="AC9:AG9"/>
    <mergeCell ref="AI9:AK9"/>
    <mergeCell ref="AM9:AO9"/>
    <mergeCell ref="AQ9:AS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6"/>
  <sheetViews>
    <sheetView rightToLeft="1" tabSelected="1" workbookViewId="0">
      <selection activeCell="L13" sqref="L13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3.85546875" bestFit="1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3.85546875" bestFit="1" customWidth="1"/>
    <col min="11" max="11" width="1.28515625" customWidth="1"/>
    <col min="12" max="12" width="18.28515625" bestFit="1" customWidth="1"/>
    <col min="13" max="13" width="0.28515625" customWidth="1"/>
    <col min="16" max="16" width="16.42578125" bestFit="1" customWidth="1"/>
  </cols>
  <sheetData>
    <row r="1" spans="1:16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6" ht="21.75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6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6" ht="14.45" customHeight="1" x14ac:dyDescent="0.2"/>
    <row r="5" spans="1:16" ht="14.45" customHeight="1" x14ac:dyDescent="0.2">
      <c r="A5" s="1" t="s">
        <v>70</v>
      </c>
      <c r="B5" s="18" t="s">
        <v>71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6" ht="14.45" customHeight="1" x14ac:dyDescent="0.2">
      <c r="D6" s="2" t="s">
        <v>7</v>
      </c>
      <c r="F6" s="19" t="s">
        <v>8</v>
      </c>
      <c r="G6" s="19"/>
      <c r="H6" s="19"/>
      <c r="J6" s="2" t="s">
        <v>9</v>
      </c>
    </row>
    <row r="7" spans="1:16" ht="14.45" customHeight="1" x14ac:dyDescent="0.2">
      <c r="D7" s="3"/>
      <c r="F7" s="3"/>
      <c r="G7" s="3"/>
      <c r="H7" s="3"/>
      <c r="J7" s="3"/>
    </row>
    <row r="8" spans="1:16" ht="14.45" customHeight="1" x14ac:dyDescent="0.2">
      <c r="A8" s="19" t="s">
        <v>72</v>
      </c>
      <c r="B8" s="19"/>
      <c r="D8" s="2" t="s">
        <v>73</v>
      </c>
      <c r="F8" s="2" t="s">
        <v>74</v>
      </c>
      <c r="H8" s="2" t="s">
        <v>75</v>
      </c>
      <c r="J8" s="2" t="s">
        <v>73</v>
      </c>
      <c r="L8" s="2" t="s">
        <v>18</v>
      </c>
    </row>
    <row r="9" spans="1:16" ht="21.75" customHeight="1" x14ac:dyDescent="0.2">
      <c r="A9" s="21" t="s">
        <v>76</v>
      </c>
      <c r="B9" s="21"/>
      <c r="D9" s="6">
        <v>434267495</v>
      </c>
      <c r="F9" s="6">
        <v>4639808932</v>
      </c>
      <c r="H9" s="6">
        <v>2640613456</v>
      </c>
      <c r="J9" s="6">
        <v>2433462971</v>
      </c>
      <c r="L9" s="7">
        <f>J9/3831005340094*100</f>
        <v>6.3520218714711862E-2</v>
      </c>
      <c r="P9" s="34"/>
    </row>
    <row r="10" spans="1:16" ht="21.75" customHeight="1" x14ac:dyDescent="0.2">
      <c r="A10" s="23" t="s">
        <v>76</v>
      </c>
      <c r="B10" s="23"/>
      <c r="D10" s="9">
        <v>5832687</v>
      </c>
      <c r="F10" s="9">
        <v>24665</v>
      </c>
      <c r="H10" s="9">
        <v>0</v>
      </c>
      <c r="J10" s="9">
        <v>5857352</v>
      </c>
      <c r="L10" s="35">
        <f t="shared" ref="L10:L15" si="0">J10/3831005340094*100</f>
        <v>1.5289333947668892E-4</v>
      </c>
    </row>
    <row r="11" spans="1:16" ht="21.75" customHeight="1" x14ac:dyDescent="0.2">
      <c r="A11" s="23" t="s">
        <v>77</v>
      </c>
      <c r="B11" s="23"/>
      <c r="D11" s="9">
        <v>2032433</v>
      </c>
      <c r="F11" s="9">
        <v>14836631944</v>
      </c>
      <c r="H11" s="9">
        <v>14830280000</v>
      </c>
      <c r="J11" s="9">
        <v>8384377</v>
      </c>
      <c r="L11" s="35">
        <f t="shared" si="0"/>
        <v>2.1885578994766623E-4</v>
      </c>
    </row>
    <row r="12" spans="1:16" ht="21.75" customHeight="1" x14ac:dyDescent="0.2">
      <c r="A12" s="23" t="s">
        <v>78</v>
      </c>
      <c r="B12" s="23"/>
      <c r="D12" s="9">
        <v>785964889</v>
      </c>
      <c r="F12" s="9">
        <v>156591594713</v>
      </c>
      <c r="H12" s="9">
        <v>155004109609</v>
      </c>
      <c r="J12" s="9">
        <v>2373449993</v>
      </c>
      <c r="L12" s="35">
        <f t="shared" si="0"/>
        <v>6.1953711422959377E-2</v>
      </c>
    </row>
    <row r="13" spans="1:16" ht="21.75" customHeight="1" x14ac:dyDescent="0.2">
      <c r="A13" s="23" t="s">
        <v>79</v>
      </c>
      <c r="B13" s="23"/>
      <c r="D13" s="9">
        <v>10463229</v>
      </c>
      <c r="F13" s="9">
        <v>44246</v>
      </c>
      <c r="H13" s="9">
        <v>0</v>
      </c>
      <c r="J13" s="9">
        <v>10507475</v>
      </c>
      <c r="L13" s="35">
        <f t="shared" si="0"/>
        <v>2.7427461115839063E-4</v>
      </c>
    </row>
    <row r="14" spans="1:16" ht="21.75" customHeight="1" x14ac:dyDescent="0.2">
      <c r="A14" s="23" t="s">
        <v>80</v>
      </c>
      <c r="B14" s="23"/>
      <c r="D14" s="9">
        <v>1070000000</v>
      </c>
      <c r="F14" s="9">
        <v>0</v>
      </c>
      <c r="H14" s="9">
        <v>0</v>
      </c>
      <c r="J14" s="9">
        <v>1070000000</v>
      </c>
      <c r="L14" s="35">
        <f t="shared" si="0"/>
        <v>2.793000544274224E-2</v>
      </c>
    </row>
    <row r="15" spans="1:16" ht="21.75" customHeight="1" x14ac:dyDescent="0.2">
      <c r="A15" s="25" t="s">
        <v>81</v>
      </c>
      <c r="B15" s="25"/>
      <c r="D15" s="12">
        <v>8488000</v>
      </c>
      <c r="F15" s="12">
        <v>0</v>
      </c>
      <c r="H15" s="12">
        <v>0</v>
      </c>
      <c r="J15" s="12">
        <v>8488000</v>
      </c>
      <c r="L15" s="35">
        <f t="shared" si="0"/>
        <v>2.2156064130653846E-4</v>
      </c>
    </row>
    <row r="16" spans="1:16" ht="21.75" customHeight="1" x14ac:dyDescent="0.2">
      <c r="A16" s="27" t="s">
        <v>55</v>
      </c>
      <c r="B16" s="27"/>
      <c r="D16" s="14">
        <v>2317048733</v>
      </c>
      <c r="F16" s="14">
        <v>176068104500</v>
      </c>
      <c r="H16" s="14">
        <v>172475003065</v>
      </c>
      <c r="J16" s="14">
        <v>5910150168</v>
      </c>
      <c r="L16" s="15">
        <f>SUM(L9:L15)</f>
        <v>0.15427151996230276</v>
      </c>
    </row>
  </sheetData>
  <mergeCells count="14">
    <mergeCell ref="A13:B13"/>
    <mergeCell ref="A14:B14"/>
    <mergeCell ref="A15:B15"/>
    <mergeCell ref="A16:B16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3"/>
  <sheetViews>
    <sheetView rightToLeft="1" zoomScaleNormal="100" workbookViewId="0">
      <selection activeCell="H8" sqref="H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16.42578125" bestFit="1" customWidth="1"/>
  </cols>
  <sheetData>
    <row r="1" spans="1:15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5" ht="21.75" customHeight="1" x14ac:dyDescent="0.2">
      <c r="A2" s="17" t="s">
        <v>82</v>
      </c>
      <c r="B2" s="17"/>
      <c r="C2" s="17"/>
      <c r="D2" s="17"/>
      <c r="E2" s="17"/>
      <c r="F2" s="17"/>
      <c r="G2" s="17"/>
      <c r="H2" s="17"/>
      <c r="I2" s="17"/>
      <c r="J2" s="17"/>
    </row>
    <row r="3" spans="1:15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5" ht="14.45" customHeight="1" x14ac:dyDescent="0.2"/>
    <row r="5" spans="1:15" ht="29.1" customHeight="1" x14ac:dyDescent="0.2">
      <c r="A5" s="1" t="s">
        <v>83</v>
      </c>
      <c r="B5" s="18" t="s">
        <v>84</v>
      </c>
      <c r="C5" s="18"/>
      <c r="D5" s="18"/>
      <c r="E5" s="18"/>
      <c r="F5" s="18"/>
      <c r="G5" s="18"/>
      <c r="H5" s="18"/>
      <c r="I5" s="18"/>
      <c r="J5" s="18"/>
    </row>
    <row r="6" spans="1:15" ht="14.45" customHeight="1" x14ac:dyDescent="0.2"/>
    <row r="7" spans="1:15" ht="14.45" customHeight="1" x14ac:dyDescent="0.2">
      <c r="A7" s="19" t="s">
        <v>85</v>
      </c>
      <c r="B7" s="19"/>
      <c r="D7" s="2" t="s">
        <v>86</v>
      </c>
      <c r="F7" s="2" t="s">
        <v>73</v>
      </c>
      <c r="H7" s="2" t="s">
        <v>87</v>
      </c>
      <c r="J7" s="2" t="s">
        <v>88</v>
      </c>
    </row>
    <row r="8" spans="1:15" ht="21.75" customHeight="1" x14ac:dyDescent="0.2">
      <c r="A8" s="21" t="s">
        <v>89</v>
      </c>
      <c r="B8" s="21"/>
      <c r="D8" s="5" t="s">
        <v>90</v>
      </c>
      <c r="F8" s="6">
        <f>'درآمد سرمایه گذاری در سهام'!J72</f>
        <v>-107473127598</v>
      </c>
      <c r="H8" s="7">
        <f>F8/F$13*100</f>
        <v>100.02778799327996</v>
      </c>
      <c r="J8" s="7">
        <f>F8/3831005340094*100</f>
        <v>-2.8053505035146458</v>
      </c>
      <c r="O8" s="34"/>
    </row>
    <row r="9" spans="1:15" ht="21.75" customHeight="1" x14ac:dyDescent="0.2">
      <c r="A9" s="23" t="s">
        <v>91</v>
      </c>
      <c r="B9" s="23"/>
      <c r="D9" s="8" t="s">
        <v>92</v>
      </c>
      <c r="F9" s="9">
        <v>0</v>
      </c>
      <c r="H9" s="35">
        <f t="shared" ref="H9:H12" si="0">F9/F$13*100</f>
        <v>0</v>
      </c>
      <c r="J9" s="35">
        <f t="shared" ref="J9:J12" si="1">F9/3831005340094*100</f>
        <v>0</v>
      </c>
    </row>
    <row r="10" spans="1:15" ht="21.75" customHeight="1" x14ac:dyDescent="0.2">
      <c r="A10" s="23" t="s">
        <v>93</v>
      </c>
      <c r="B10" s="23"/>
      <c r="D10" s="8" t="s">
        <v>94</v>
      </c>
      <c r="F10" s="9">
        <v>0</v>
      </c>
      <c r="H10" s="35">
        <f t="shared" si="0"/>
        <v>0</v>
      </c>
      <c r="J10" s="35">
        <f t="shared" si="1"/>
        <v>0</v>
      </c>
    </row>
    <row r="11" spans="1:15" ht="21.75" customHeight="1" x14ac:dyDescent="0.2">
      <c r="A11" s="23" t="s">
        <v>95</v>
      </c>
      <c r="B11" s="23"/>
      <c r="D11" s="8" t="s">
        <v>96</v>
      </c>
      <c r="F11" s="9">
        <f>'سود سپرده بانکی'!G13</f>
        <v>1554908</v>
      </c>
      <c r="H11" s="35">
        <f t="shared" si="0"/>
        <v>-1.4471897417447945E-3</v>
      </c>
      <c r="J11" s="35">
        <f t="shared" si="1"/>
        <v>4.0587466264451822E-5</v>
      </c>
      <c r="O11" s="34"/>
    </row>
    <row r="12" spans="1:15" ht="21.75" customHeight="1" x14ac:dyDescent="0.2">
      <c r="A12" s="25" t="s">
        <v>97</v>
      </c>
      <c r="B12" s="25"/>
      <c r="D12" s="10" t="s">
        <v>98</v>
      </c>
      <c r="F12" s="12">
        <f>'سایر درآمدها'!D11</f>
        <v>28301421</v>
      </c>
      <c r="H12" s="35">
        <f t="shared" si="0"/>
        <v>-2.6340803538216218E-2</v>
      </c>
      <c r="J12" s="35">
        <f t="shared" si="1"/>
        <v>7.3874658183863508E-4</v>
      </c>
      <c r="O12" s="34"/>
    </row>
    <row r="13" spans="1:15" ht="21.75" customHeight="1" x14ac:dyDescent="0.2">
      <c r="A13" s="27" t="s">
        <v>55</v>
      </c>
      <c r="B13" s="27"/>
      <c r="D13" s="14"/>
      <c r="F13" s="14">
        <f>SUM(F8:F12)</f>
        <v>-107443271269</v>
      </c>
      <c r="H13" s="15">
        <f>SUM(H8:H12)</f>
        <v>100</v>
      </c>
      <c r="J13" s="15">
        <f>SUM(J8:J12)</f>
        <v>-2.8045711694665427</v>
      </c>
      <c r="O13" s="34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5"/>
  <sheetViews>
    <sheetView rightToLeft="1" topLeftCell="A55" workbookViewId="0">
      <selection activeCell="L8" sqref="L8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6.85546875" bestFit="1" customWidth="1"/>
    <col min="7" max="7" width="1.28515625" customWidth="1"/>
    <col min="8" max="8" width="15" bestFit="1" customWidth="1"/>
    <col min="9" max="9" width="1.28515625" customWidth="1"/>
    <col min="10" max="10" width="17" bestFit="1" customWidth="1"/>
    <col min="11" max="11" width="1.28515625" customWidth="1"/>
    <col min="12" max="12" width="17.28515625" bestFit="1" customWidth="1"/>
    <col min="13" max="13" width="1.28515625" customWidth="1"/>
    <col min="14" max="14" width="16" bestFit="1" customWidth="1"/>
    <col min="15" max="16" width="1.28515625" customWidth="1"/>
    <col min="17" max="17" width="15.7109375" bestFit="1" customWidth="1"/>
    <col min="18" max="18" width="1.28515625" customWidth="1"/>
    <col min="19" max="19" width="16.140625" bestFit="1" customWidth="1"/>
    <col min="20" max="20" width="1.28515625" customWidth="1"/>
    <col min="21" max="21" width="17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21.75" customHeight="1" x14ac:dyDescent="0.2">
      <c r="A2" s="17" t="s">
        <v>82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4.45" customHeight="1" x14ac:dyDescent="0.2"/>
    <row r="5" spans="1:23" ht="14.45" customHeight="1" x14ac:dyDescent="0.2">
      <c r="A5" s="1" t="s">
        <v>99</v>
      </c>
      <c r="B5" s="18" t="s">
        <v>100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ht="14.45" customHeight="1" x14ac:dyDescent="0.2">
      <c r="D6" s="19" t="s">
        <v>101</v>
      </c>
      <c r="E6" s="19"/>
      <c r="F6" s="19"/>
      <c r="G6" s="19"/>
      <c r="H6" s="19"/>
      <c r="I6" s="19"/>
      <c r="J6" s="19"/>
      <c r="K6" s="19"/>
      <c r="L6" s="19"/>
      <c r="N6" s="19" t="s">
        <v>102</v>
      </c>
      <c r="O6" s="19"/>
      <c r="P6" s="19"/>
      <c r="Q6" s="19"/>
      <c r="R6" s="19"/>
      <c r="S6" s="19"/>
      <c r="T6" s="19"/>
      <c r="U6" s="19"/>
      <c r="V6" s="19"/>
      <c r="W6" s="19"/>
    </row>
    <row r="7" spans="1:23" ht="14.45" customHeight="1" x14ac:dyDescent="0.2">
      <c r="D7" s="3"/>
      <c r="E7" s="3"/>
      <c r="F7" s="3"/>
      <c r="G7" s="3"/>
      <c r="H7" s="3"/>
      <c r="I7" s="3"/>
      <c r="J7" s="20" t="s">
        <v>55</v>
      </c>
      <c r="K7" s="20"/>
      <c r="L7" s="20"/>
      <c r="N7" s="3"/>
      <c r="O7" s="3"/>
      <c r="P7" s="3"/>
      <c r="Q7" s="3"/>
      <c r="R7" s="3"/>
      <c r="S7" s="3"/>
      <c r="T7" s="3"/>
      <c r="U7" s="20" t="s">
        <v>55</v>
      </c>
      <c r="V7" s="20"/>
      <c r="W7" s="20"/>
    </row>
    <row r="8" spans="1:23" ht="14.45" customHeight="1" x14ac:dyDescent="0.2">
      <c r="A8" s="19" t="s">
        <v>103</v>
      </c>
      <c r="B8" s="19"/>
      <c r="D8" s="2" t="s">
        <v>104</v>
      </c>
      <c r="F8" s="2" t="s">
        <v>105</v>
      </c>
      <c r="H8" s="2" t="s">
        <v>106</v>
      </c>
      <c r="J8" s="4" t="s">
        <v>73</v>
      </c>
      <c r="K8" s="3"/>
      <c r="L8" s="39" t="s">
        <v>87</v>
      </c>
      <c r="N8" s="2" t="s">
        <v>104</v>
      </c>
      <c r="P8" s="19" t="s">
        <v>105</v>
      </c>
      <c r="Q8" s="19"/>
      <c r="S8" s="2" t="s">
        <v>106</v>
      </c>
      <c r="U8" s="4" t="s">
        <v>73</v>
      </c>
      <c r="V8" s="3"/>
      <c r="W8" s="39" t="s">
        <v>87</v>
      </c>
    </row>
    <row r="9" spans="1:23" ht="21.75" customHeight="1" x14ac:dyDescent="0.2">
      <c r="A9" s="21" t="s">
        <v>46</v>
      </c>
      <c r="B9" s="21"/>
      <c r="D9" s="6">
        <v>0</v>
      </c>
      <c r="F9" s="6">
        <v>0</v>
      </c>
      <c r="H9" s="6">
        <f>'درآمد ناشی از فروش'!I8</f>
        <v>1976171562</v>
      </c>
      <c r="J9" s="6">
        <f>D9+F9+H9</f>
        <v>1976171562</v>
      </c>
      <c r="L9" s="7">
        <f>J9/-107443271269*100</f>
        <v>-1.8392697268611307</v>
      </c>
      <c r="N9" s="6">
        <v>0</v>
      </c>
      <c r="P9" s="22">
        <v>0</v>
      </c>
      <c r="Q9" s="22"/>
      <c r="S9" s="6">
        <v>14082473826</v>
      </c>
      <c r="U9" s="6">
        <f>N9+P9+S9</f>
        <v>14082473826</v>
      </c>
      <c r="W9" s="7">
        <f>U9/1517016069445*100</f>
        <v>0.92830090001301491</v>
      </c>
    </row>
    <row r="10" spans="1:23" ht="21.75" customHeight="1" x14ac:dyDescent="0.2">
      <c r="A10" s="23" t="s">
        <v>25</v>
      </c>
      <c r="B10" s="23"/>
      <c r="D10" s="9">
        <v>0</v>
      </c>
      <c r="F10" s="9">
        <v>0</v>
      </c>
      <c r="H10" s="9">
        <f>'درآمد ناشی از فروش'!I9</f>
        <v>27587803</v>
      </c>
      <c r="J10" s="32">
        <f t="shared" ref="J10:J71" si="0">D10+F10+H10</f>
        <v>27587803</v>
      </c>
      <c r="L10" s="35">
        <f t="shared" ref="L10:L71" si="1">J10/-107443271269*100</f>
        <v>-2.5676622346065662E-2</v>
      </c>
      <c r="N10" s="9">
        <v>0</v>
      </c>
      <c r="P10" s="24">
        <v>0</v>
      </c>
      <c r="Q10" s="24"/>
      <c r="S10" s="9">
        <v>-312592985</v>
      </c>
      <c r="U10" s="32">
        <f t="shared" ref="U10:U71" si="2">N10+P10+S10</f>
        <v>-312592985</v>
      </c>
      <c r="W10" s="35">
        <f t="shared" ref="W10:W71" si="3">U10/1517016069445*100</f>
        <v>-2.0605779417640718E-2</v>
      </c>
    </row>
    <row r="11" spans="1:23" ht="21.75" customHeight="1" x14ac:dyDescent="0.2">
      <c r="A11" s="23" t="s">
        <v>43</v>
      </c>
      <c r="B11" s="23"/>
      <c r="D11" s="9">
        <v>0</v>
      </c>
      <c r="F11" s="9">
        <v>-4949972190</v>
      </c>
      <c r="H11" s="9">
        <v>699053482</v>
      </c>
      <c r="J11" s="32">
        <f t="shared" si="0"/>
        <v>-4250918708</v>
      </c>
      <c r="L11" s="35">
        <f t="shared" si="1"/>
        <v>3.9564308288391565</v>
      </c>
      <c r="N11" s="9">
        <v>11790411884</v>
      </c>
      <c r="P11" s="24">
        <v>765815309</v>
      </c>
      <c r="Q11" s="24"/>
      <c r="S11" s="9">
        <v>699053482</v>
      </c>
      <c r="U11" s="32">
        <f t="shared" si="2"/>
        <v>13255280675</v>
      </c>
      <c r="W11" s="35">
        <f t="shared" si="3"/>
        <v>0.87377325408619055</v>
      </c>
    </row>
    <row r="12" spans="1:23" ht="21.75" customHeight="1" x14ac:dyDescent="0.2">
      <c r="A12" s="23" t="s">
        <v>30</v>
      </c>
      <c r="B12" s="23"/>
      <c r="D12" s="9">
        <v>0</v>
      </c>
      <c r="F12" s="9">
        <v>-21022215983</v>
      </c>
      <c r="H12" s="9">
        <v>156649320</v>
      </c>
      <c r="J12" s="32">
        <f t="shared" si="0"/>
        <v>-20865566663</v>
      </c>
      <c r="L12" s="35">
        <f t="shared" si="1"/>
        <v>19.420077606125741</v>
      </c>
      <c r="N12" s="9">
        <v>0</v>
      </c>
      <c r="P12" s="24">
        <v>38110481132</v>
      </c>
      <c r="Q12" s="24"/>
      <c r="S12" s="9">
        <v>26766095230</v>
      </c>
      <c r="U12" s="32">
        <f t="shared" si="2"/>
        <v>64876576362</v>
      </c>
      <c r="W12" s="35">
        <f t="shared" si="3"/>
        <v>4.2765912417615377</v>
      </c>
    </row>
    <row r="13" spans="1:23" ht="21.75" customHeight="1" x14ac:dyDescent="0.2">
      <c r="A13" s="23" t="s">
        <v>32</v>
      </c>
      <c r="B13" s="23"/>
      <c r="D13" s="9">
        <v>0</v>
      </c>
      <c r="F13" s="9">
        <v>0</v>
      </c>
      <c r="H13" s="9">
        <f>'درآمد ناشی از فروش'!I12</f>
        <v>-1956575803</v>
      </c>
      <c r="J13" s="32">
        <f t="shared" si="0"/>
        <v>-1956575803</v>
      </c>
      <c r="L13" s="35">
        <f t="shared" si="1"/>
        <v>1.8210314893535073</v>
      </c>
      <c r="N13" s="9">
        <v>0</v>
      </c>
      <c r="P13" s="24">
        <v>0</v>
      </c>
      <c r="Q13" s="24"/>
      <c r="S13" s="9">
        <v>27595696645</v>
      </c>
      <c r="U13" s="32">
        <f t="shared" si="2"/>
        <v>27595696645</v>
      </c>
      <c r="W13" s="35">
        <f t="shared" si="3"/>
        <v>1.8190774112957078</v>
      </c>
    </row>
    <row r="14" spans="1:23" ht="21.75" customHeight="1" x14ac:dyDescent="0.2">
      <c r="A14" s="23" t="s">
        <v>40</v>
      </c>
      <c r="B14" s="23"/>
      <c r="D14" s="9">
        <v>0</v>
      </c>
      <c r="F14" s="9">
        <v>-99630946</v>
      </c>
      <c r="H14" s="9">
        <v>9224784089</v>
      </c>
      <c r="J14" s="32">
        <f t="shared" si="0"/>
        <v>9125153143</v>
      </c>
      <c r="L14" s="35">
        <f t="shared" si="1"/>
        <v>-8.4929963833229163</v>
      </c>
      <c r="N14" s="9">
        <v>0</v>
      </c>
      <c r="P14" s="24">
        <v>15845158784</v>
      </c>
      <c r="Q14" s="24"/>
      <c r="S14" s="9">
        <v>13460615576</v>
      </c>
      <c r="U14" s="32">
        <f t="shared" si="2"/>
        <v>29305774360</v>
      </c>
      <c r="W14" s="35">
        <f t="shared" si="3"/>
        <v>1.9318038187111302</v>
      </c>
    </row>
    <row r="15" spans="1:23" ht="21.75" customHeight="1" x14ac:dyDescent="0.2">
      <c r="A15" s="23" t="s">
        <v>107</v>
      </c>
      <c r="B15" s="23"/>
      <c r="D15" s="9">
        <v>0</v>
      </c>
      <c r="F15" s="9">
        <v>0</v>
      </c>
      <c r="H15" s="9">
        <v>0</v>
      </c>
      <c r="J15" s="32">
        <f t="shared" si="0"/>
        <v>0</v>
      </c>
      <c r="L15" s="35">
        <f t="shared" si="1"/>
        <v>0</v>
      </c>
      <c r="N15" s="9">
        <v>0</v>
      </c>
      <c r="P15" s="24">
        <v>0</v>
      </c>
      <c r="Q15" s="24"/>
      <c r="S15" s="9">
        <v>0</v>
      </c>
      <c r="U15" s="32">
        <f t="shared" si="2"/>
        <v>0</v>
      </c>
      <c r="W15" s="35">
        <f t="shared" si="3"/>
        <v>0</v>
      </c>
    </row>
    <row r="16" spans="1:23" ht="21.75" customHeight="1" x14ac:dyDescent="0.2">
      <c r="A16" s="23" t="s">
        <v>108</v>
      </c>
      <c r="B16" s="23"/>
      <c r="D16" s="9">
        <v>0</v>
      </c>
      <c r="F16" s="9">
        <v>0</v>
      </c>
      <c r="H16" s="9">
        <v>0</v>
      </c>
      <c r="J16" s="32">
        <f t="shared" si="0"/>
        <v>0</v>
      </c>
      <c r="L16" s="35">
        <f t="shared" si="1"/>
        <v>0</v>
      </c>
      <c r="N16" s="9">
        <v>0</v>
      </c>
      <c r="P16" s="24">
        <v>0</v>
      </c>
      <c r="Q16" s="24"/>
      <c r="S16" s="9">
        <v>2301393420</v>
      </c>
      <c r="U16" s="32">
        <f t="shared" si="2"/>
        <v>2301393420</v>
      </c>
      <c r="W16" s="35">
        <f t="shared" si="3"/>
        <v>0.15170527632195513</v>
      </c>
    </row>
    <row r="17" spans="1:23" ht="21.75" customHeight="1" x14ac:dyDescent="0.2">
      <c r="A17" s="23" t="s">
        <v>109</v>
      </c>
      <c r="B17" s="23"/>
      <c r="D17" s="9">
        <v>0</v>
      </c>
      <c r="F17" s="9">
        <v>0</v>
      </c>
      <c r="H17" s="9">
        <v>0</v>
      </c>
      <c r="J17" s="32">
        <f t="shared" si="0"/>
        <v>0</v>
      </c>
      <c r="L17" s="35">
        <f t="shared" si="1"/>
        <v>0</v>
      </c>
      <c r="N17" s="9">
        <v>0</v>
      </c>
      <c r="P17" s="24">
        <v>0</v>
      </c>
      <c r="Q17" s="24"/>
      <c r="S17" s="9">
        <v>24602110201</v>
      </c>
      <c r="U17" s="32">
        <f t="shared" si="2"/>
        <v>24602110201</v>
      </c>
      <c r="W17" s="35">
        <f t="shared" si="3"/>
        <v>1.6217435461972844</v>
      </c>
    </row>
    <row r="18" spans="1:23" ht="21.75" customHeight="1" x14ac:dyDescent="0.2">
      <c r="A18" s="23" t="s">
        <v>110</v>
      </c>
      <c r="B18" s="23"/>
      <c r="D18" s="9">
        <v>0</v>
      </c>
      <c r="F18" s="9">
        <v>0</v>
      </c>
      <c r="H18" s="9">
        <v>0</v>
      </c>
      <c r="J18" s="32">
        <f t="shared" si="0"/>
        <v>0</v>
      </c>
      <c r="L18" s="35">
        <f t="shared" si="1"/>
        <v>0</v>
      </c>
      <c r="N18" s="9">
        <v>0</v>
      </c>
      <c r="P18" s="24">
        <v>0</v>
      </c>
      <c r="Q18" s="24"/>
      <c r="S18" s="9">
        <v>3120323065</v>
      </c>
      <c r="U18" s="32">
        <f t="shared" si="2"/>
        <v>3120323065</v>
      </c>
      <c r="W18" s="35">
        <f t="shared" si="3"/>
        <v>0.20568820118969269</v>
      </c>
    </row>
    <row r="19" spans="1:23" ht="21.75" customHeight="1" x14ac:dyDescent="0.2">
      <c r="A19" s="23" t="s">
        <v>111</v>
      </c>
      <c r="B19" s="23"/>
      <c r="D19" s="9">
        <v>0</v>
      </c>
      <c r="F19" s="9">
        <v>0</v>
      </c>
      <c r="H19" s="9">
        <v>0</v>
      </c>
      <c r="J19" s="32">
        <f t="shared" si="0"/>
        <v>0</v>
      </c>
      <c r="L19" s="35">
        <f t="shared" si="1"/>
        <v>0</v>
      </c>
      <c r="N19" s="9">
        <v>0</v>
      </c>
      <c r="P19" s="24">
        <v>0</v>
      </c>
      <c r="Q19" s="24"/>
      <c r="S19" s="9">
        <v>3298761857</v>
      </c>
      <c r="U19" s="32">
        <f t="shared" si="2"/>
        <v>3298761857</v>
      </c>
      <c r="W19" s="35">
        <f t="shared" si="3"/>
        <v>0.21745068647867727</v>
      </c>
    </row>
    <row r="20" spans="1:23" ht="21.75" customHeight="1" x14ac:dyDescent="0.2">
      <c r="A20" s="23" t="s">
        <v>112</v>
      </c>
      <c r="B20" s="23"/>
      <c r="D20" s="9">
        <v>0</v>
      </c>
      <c r="F20" s="9">
        <v>0</v>
      </c>
      <c r="H20" s="9">
        <v>0</v>
      </c>
      <c r="J20" s="32">
        <f t="shared" si="0"/>
        <v>0</v>
      </c>
      <c r="L20" s="35">
        <f t="shared" si="1"/>
        <v>0</v>
      </c>
      <c r="N20" s="9">
        <v>0</v>
      </c>
      <c r="P20" s="24">
        <v>0</v>
      </c>
      <c r="Q20" s="24"/>
      <c r="S20" s="9">
        <v>62328280612</v>
      </c>
      <c r="U20" s="32">
        <f t="shared" si="2"/>
        <v>62328280612</v>
      </c>
      <c r="W20" s="35">
        <f t="shared" si="3"/>
        <v>4.1086104404156245</v>
      </c>
    </row>
    <row r="21" spans="1:23" ht="21.75" customHeight="1" x14ac:dyDescent="0.2">
      <c r="A21" s="23" t="s">
        <v>113</v>
      </c>
      <c r="B21" s="23"/>
      <c r="D21" s="9">
        <v>0</v>
      </c>
      <c r="F21" s="9">
        <v>0</v>
      </c>
      <c r="H21" s="9">
        <v>0</v>
      </c>
      <c r="J21" s="32">
        <f t="shared" si="0"/>
        <v>0</v>
      </c>
      <c r="L21" s="35">
        <f t="shared" si="1"/>
        <v>0</v>
      </c>
      <c r="N21" s="9">
        <v>0</v>
      </c>
      <c r="P21" s="24">
        <v>0</v>
      </c>
      <c r="Q21" s="24"/>
      <c r="S21" s="9">
        <v>10365702171</v>
      </c>
      <c r="U21" s="32">
        <f t="shared" si="2"/>
        <v>10365702171</v>
      </c>
      <c r="W21" s="35">
        <f t="shared" si="3"/>
        <v>0.68329547588723238</v>
      </c>
    </row>
    <row r="22" spans="1:23" ht="21.75" customHeight="1" x14ac:dyDescent="0.2">
      <c r="A22" s="23" t="s">
        <v>114</v>
      </c>
      <c r="B22" s="23"/>
      <c r="D22" s="9">
        <v>0</v>
      </c>
      <c r="F22" s="9">
        <v>0</v>
      </c>
      <c r="H22" s="9">
        <v>0</v>
      </c>
      <c r="J22" s="32">
        <f t="shared" si="0"/>
        <v>0</v>
      </c>
      <c r="L22" s="35">
        <f t="shared" si="1"/>
        <v>0</v>
      </c>
      <c r="N22" s="9">
        <v>0</v>
      </c>
      <c r="P22" s="24">
        <v>0</v>
      </c>
      <c r="Q22" s="24"/>
      <c r="S22" s="9">
        <v>23379433644</v>
      </c>
      <c r="U22" s="32">
        <f t="shared" si="2"/>
        <v>23379433644</v>
      </c>
      <c r="W22" s="35">
        <f t="shared" si="3"/>
        <v>1.5411460771508743</v>
      </c>
    </row>
    <row r="23" spans="1:23" ht="21.75" customHeight="1" x14ac:dyDescent="0.2">
      <c r="A23" s="23" t="s">
        <v>24</v>
      </c>
      <c r="B23" s="23"/>
      <c r="D23" s="9">
        <v>0</v>
      </c>
      <c r="F23" s="9">
        <v>-1136761841</v>
      </c>
      <c r="H23" s="9">
        <v>0</v>
      </c>
      <c r="J23" s="32">
        <f t="shared" si="0"/>
        <v>-1136761841</v>
      </c>
      <c r="L23" s="35">
        <f t="shared" si="1"/>
        <v>1.058011197512732</v>
      </c>
      <c r="N23" s="9">
        <v>0</v>
      </c>
      <c r="P23" s="24">
        <v>2611526544</v>
      </c>
      <c r="Q23" s="24"/>
      <c r="S23" s="9">
        <v>-37447</v>
      </c>
      <c r="U23" s="32">
        <f t="shared" si="2"/>
        <v>2611489097</v>
      </c>
      <c r="W23" s="35">
        <f t="shared" si="3"/>
        <v>0.17214643599361559</v>
      </c>
    </row>
    <row r="24" spans="1:23" ht="21.75" customHeight="1" x14ac:dyDescent="0.2">
      <c r="A24" s="23" t="s">
        <v>44</v>
      </c>
      <c r="B24" s="23"/>
      <c r="D24" s="9">
        <v>0</v>
      </c>
      <c r="F24" s="9">
        <v>-5515983450</v>
      </c>
      <c r="H24" s="9">
        <v>0</v>
      </c>
      <c r="J24" s="32">
        <f t="shared" si="0"/>
        <v>-5515983450</v>
      </c>
      <c r="L24" s="35">
        <f t="shared" si="1"/>
        <v>5.1338565783146395</v>
      </c>
      <c r="N24" s="9">
        <v>0</v>
      </c>
      <c r="P24" s="24">
        <v>5822459083</v>
      </c>
      <c r="Q24" s="24"/>
      <c r="S24" s="9">
        <v>-232607665</v>
      </c>
      <c r="U24" s="32">
        <f t="shared" si="2"/>
        <v>5589851418</v>
      </c>
      <c r="W24" s="35">
        <f t="shared" si="3"/>
        <v>0.36847674395730334</v>
      </c>
    </row>
    <row r="25" spans="1:23" ht="21.75" customHeight="1" x14ac:dyDescent="0.2">
      <c r="A25" s="23" t="s">
        <v>115</v>
      </c>
      <c r="B25" s="23"/>
      <c r="D25" s="9">
        <v>0</v>
      </c>
      <c r="F25" s="9">
        <v>0</v>
      </c>
      <c r="H25" s="9">
        <v>0</v>
      </c>
      <c r="J25" s="32">
        <f t="shared" si="0"/>
        <v>0</v>
      </c>
      <c r="L25" s="35">
        <f t="shared" si="1"/>
        <v>0</v>
      </c>
      <c r="N25" s="9">
        <v>0</v>
      </c>
      <c r="P25" s="24">
        <v>0</v>
      </c>
      <c r="Q25" s="24"/>
      <c r="S25" s="9">
        <v>-1074760278</v>
      </c>
      <c r="U25" s="32">
        <f t="shared" si="2"/>
        <v>-1074760278</v>
      </c>
      <c r="W25" s="35">
        <f t="shared" si="3"/>
        <v>-7.084699362434578E-2</v>
      </c>
    </row>
    <row r="26" spans="1:23" ht="21.75" customHeight="1" x14ac:dyDescent="0.2">
      <c r="A26" s="23" t="s">
        <v>37</v>
      </c>
      <c r="B26" s="23"/>
      <c r="D26" s="9">
        <v>7201570154</v>
      </c>
      <c r="F26" s="9">
        <v>-13463246746</v>
      </c>
      <c r="H26" s="9">
        <v>0</v>
      </c>
      <c r="J26" s="32">
        <f t="shared" si="0"/>
        <v>-6261676592</v>
      </c>
      <c r="L26" s="35">
        <f t="shared" si="1"/>
        <v>5.8278908656112804</v>
      </c>
      <c r="N26" s="9">
        <v>7201570154</v>
      </c>
      <c r="P26" s="24">
        <v>19780927885</v>
      </c>
      <c r="Q26" s="24"/>
      <c r="S26" s="9">
        <v>-4778</v>
      </c>
      <c r="U26" s="32">
        <f t="shared" si="2"/>
        <v>26982493261</v>
      </c>
      <c r="W26" s="35">
        <f t="shared" si="3"/>
        <v>1.7786557311071556</v>
      </c>
    </row>
    <row r="27" spans="1:23" ht="21.75" customHeight="1" x14ac:dyDescent="0.2">
      <c r="A27" s="23" t="s">
        <v>116</v>
      </c>
      <c r="B27" s="23"/>
      <c r="D27" s="9">
        <v>0</v>
      </c>
      <c r="F27" s="9">
        <v>0</v>
      </c>
      <c r="H27" s="9">
        <v>0</v>
      </c>
      <c r="J27" s="32">
        <f t="shared" si="0"/>
        <v>0</v>
      </c>
      <c r="L27" s="35">
        <f t="shared" si="1"/>
        <v>0</v>
      </c>
      <c r="N27" s="9">
        <v>0</v>
      </c>
      <c r="P27" s="24">
        <v>0</v>
      </c>
      <c r="Q27" s="24"/>
      <c r="S27" s="9">
        <v>3009817538</v>
      </c>
      <c r="U27" s="32">
        <f t="shared" si="2"/>
        <v>3009817538</v>
      </c>
      <c r="W27" s="35">
        <f t="shared" si="3"/>
        <v>0.19840380063351218</v>
      </c>
    </row>
    <row r="28" spans="1:23" ht="21.75" customHeight="1" x14ac:dyDescent="0.2">
      <c r="A28" s="23" t="s">
        <v>117</v>
      </c>
      <c r="B28" s="23"/>
      <c r="D28" s="9">
        <v>0</v>
      </c>
      <c r="F28" s="9">
        <v>0</v>
      </c>
      <c r="H28" s="9">
        <v>0</v>
      </c>
      <c r="J28" s="32">
        <f t="shared" si="0"/>
        <v>0</v>
      </c>
      <c r="L28" s="35">
        <f t="shared" si="1"/>
        <v>0</v>
      </c>
      <c r="N28" s="9">
        <v>0</v>
      </c>
      <c r="P28" s="24">
        <v>0</v>
      </c>
      <c r="Q28" s="24"/>
      <c r="S28" s="9">
        <v>1199276604</v>
      </c>
      <c r="U28" s="32">
        <f t="shared" si="2"/>
        <v>1199276604</v>
      </c>
      <c r="W28" s="35">
        <f t="shared" si="3"/>
        <v>7.9054970356296564E-2</v>
      </c>
    </row>
    <row r="29" spans="1:23" ht="21.75" customHeight="1" x14ac:dyDescent="0.2">
      <c r="A29" s="23" t="s">
        <v>118</v>
      </c>
      <c r="B29" s="23"/>
      <c r="D29" s="9">
        <v>0</v>
      </c>
      <c r="F29" s="9">
        <v>0</v>
      </c>
      <c r="H29" s="9">
        <v>0</v>
      </c>
      <c r="J29" s="32">
        <f t="shared" si="0"/>
        <v>0</v>
      </c>
      <c r="L29" s="35">
        <f t="shared" si="1"/>
        <v>0</v>
      </c>
      <c r="N29" s="9">
        <v>0</v>
      </c>
      <c r="P29" s="24">
        <v>0</v>
      </c>
      <c r="Q29" s="24"/>
      <c r="S29" s="9">
        <v>2238629128</v>
      </c>
      <c r="U29" s="32">
        <f t="shared" si="2"/>
        <v>2238629128</v>
      </c>
      <c r="W29" s="35">
        <f t="shared" si="3"/>
        <v>0.14756792449924422</v>
      </c>
    </row>
    <row r="30" spans="1:23" ht="21.75" customHeight="1" x14ac:dyDescent="0.2">
      <c r="A30" s="23" t="s">
        <v>119</v>
      </c>
      <c r="B30" s="23"/>
      <c r="D30" s="9">
        <v>0</v>
      </c>
      <c r="F30" s="9">
        <v>0</v>
      </c>
      <c r="H30" s="9">
        <v>0</v>
      </c>
      <c r="J30" s="32">
        <f t="shared" si="0"/>
        <v>0</v>
      </c>
      <c r="L30" s="35">
        <f t="shared" si="1"/>
        <v>0</v>
      </c>
      <c r="N30" s="9">
        <v>0</v>
      </c>
      <c r="P30" s="24">
        <v>0</v>
      </c>
      <c r="Q30" s="24"/>
      <c r="S30" s="9">
        <v>1430088827</v>
      </c>
      <c r="U30" s="32">
        <f t="shared" si="2"/>
        <v>1430088827</v>
      </c>
      <c r="W30" s="35">
        <f t="shared" si="3"/>
        <v>9.426985355027899E-2</v>
      </c>
    </row>
    <row r="31" spans="1:23" ht="21.75" customHeight="1" x14ac:dyDescent="0.2">
      <c r="A31" s="23" t="s">
        <v>120</v>
      </c>
      <c r="B31" s="23"/>
      <c r="D31" s="9">
        <v>0</v>
      </c>
      <c r="F31" s="9">
        <v>0</v>
      </c>
      <c r="H31" s="9">
        <v>0</v>
      </c>
      <c r="J31" s="32">
        <f t="shared" si="0"/>
        <v>0</v>
      </c>
      <c r="L31" s="35">
        <f t="shared" si="1"/>
        <v>0</v>
      </c>
      <c r="N31" s="9">
        <v>0</v>
      </c>
      <c r="P31" s="24">
        <v>0</v>
      </c>
      <c r="Q31" s="24"/>
      <c r="S31" s="9">
        <v>178929000</v>
      </c>
      <c r="U31" s="32">
        <f t="shared" si="2"/>
        <v>178929000</v>
      </c>
      <c r="W31" s="35">
        <f t="shared" si="3"/>
        <v>1.1794799251234112E-2</v>
      </c>
    </row>
    <row r="32" spans="1:23" ht="21.75" customHeight="1" x14ac:dyDescent="0.2">
      <c r="A32" s="23" t="s">
        <v>121</v>
      </c>
      <c r="B32" s="23"/>
      <c r="D32" s="9">
        <v>0</v>
      </c>
      <c r="F32" s="9">
        <v>0</v>
      </c>
      <c r="H32" s="9">
        <v>0</v>
      </c>
      <c r="J32" s="32">
        <f t="shared" si="0"/>
        <v>0</v>
      </c>
      <c r="L32" s="35">
        <f t="shared" si="1"/>
        <v>0</v>
      </c>
      <c r="N32" s="9">
        <v>0</v>
      </c>
      <c r="P32" s="24">
        <v>0</v>
      </c>
      <c r="Q32" s="24"/>
      <c r="S32" s="9">
        <v>34288191803</v>
      </c>
      <c r="U32" s="32">
        <f t="shared" si="2"/>
        <v>34288191803</v>
      </c>
      <c r="W32" s="35">
        <f t="shared" si="3"/>
        <v>2.2602391954585115</v>
      </c>
    </row>
    <row r="33" spans="1:23" ht="21.75" customHeight="1" x14ac:dyDescent="0.2">
      <c r="A33" s="23" t="s">
        <v>122</v>
      </c>
      <c r="B33" s="23"/>
      <c r="D33" s="9">
        <v>0</v>
      </c>
      <c r="F33" s="9">
        <v>0</v>
      </c>
      <c r="H33" s="9">
        <v>0</v>
      </c>
      <c r="J33" s="32">
        <f t="shared" si="0"/>
        <v>0</v>
      </c>
      <c r="L33" s="35">
        <f t="shared" si="1"/>
        <v>0</v>
      </c>
      <c r="N33" s="9">
        <v>0</v>
      </c>
      <c r="P33" s="24">
        <v>0</v>
      </c>
      <c r="Q33" s="24"/>
      <c r="S33" s="9">
        <v>15690509062</v>
      </c>
      <c r="U33" s="32">
        <f t="shared" si="2"/>
        <v>15690509062</v>
      </c>
      <c r="W33" s="35">
        <f t="shared" si="3"/>
        <v>1.0343007815164653</v>
      </c>
    </row>
    <row r="34" spans="1:23" ht="21.75" customHeight="1" x14ac:dyDescent="0.2">
      <c r="A34" s="23" t="s">
        <v>123</v>
      </c>
      <c r="B34" s="23"/>
      <c r="D34" s="9">
        <v>0</v>
      </c>
      <c r="F34" s="9">
        <v>0</v>
      </c>
      <c r="H34" s="9">
        <v>0</v>
      </c>
      <c r="J34" s="32">
        <f t="shared" si="0"/>
        <v>0</v>
      </c>
      <c r="L34" s="35">
        <f t="shared" si="1"/>
        <v>0</v>
      </c>
      <c r="N34" s="9">
        <v>0</v>
      </c>
      <c r="P34" s="24">
        <v>0</v>
      </c>
      <c r="Q34" s="24"/>
      <c r="S34" s="9">
        <v>23011971329</v>
      </c>
      <c r="U34" s="32">
        <f t="shared" si="2"/>
        <v>23011971329</v>
      </c>
      <c r="W34" s="35">
        <f t="shared" si="3"/>
        <v>1.5169233729619571</v>
      </c>
    </row>
    <row r="35" spans="1:23" ht="21.75" customHeight="1" x14ac:dyDescent="0.2">
      <c r="A35" s="23" t="s">
        <v>124</v>
      </c>
      <c r="B35" s="23"/>
      <c r="D35" s="9">
        <v>0</v>
      </c>
      <c r="F35" s="9">
        <v>0</v>
      </c>
      <c r="H35" s="9">
        <v>0</v>
      </c>
      <c r="J35" s="32">
        <f t="shared" si="0"/>
        <v>0</v>
      </c>
      <c r="L35" s="35">
        <f t="shared" si="1"/>
        <v>0</v>
      </c>
      <c r="N35" s="9">
        <v>0</v>
      </c>
      <c r="P35" s="24">
        <v>0</v>
      </c>
      <c r="Q35" s="24"/>
      <c r="S35" s="9">
        <v>2543177619</v>
      </c>
      <c r="U35" s="32">
        <f t="shared" si="2"/>
        <v>2543177619</v>
      </c>
      <c r="W35" s="35">
        <f t="shared" si="3"/>
        <v>0.16764341988350992</v>
      </c>
    </row>
    <row r="36" spans="1:23" ht="21.75" customHeight="1" x14ac:dyDescent="0.2">
      <c r="A36" s="23" t="s">
        <v>47</v>
      </c>
      <c r="B36" s="23"/>
      <c r="D36" s="9">
        <v>4784910044</v>
      </c>
      <c r="F36" s="9">
        <v>-8708563735</v>
      </c>
      <c r="H36" s="9">
        <v>0</v>
      </c>
      <c r="J36" s="32">
        <f t="shared" si="0"/>
        <v>-3923653691</v>
      </c>
      <c r="L36" s="35">
        <f t="shared" si="1"/>
        <v>3.6518375182160612</v>
      </c>
      <c r="N36" s="9">
        <v>4784910044</v>
      </c>
      <c r="P36" s="24">
        <v>7751609570</v>
      </c>
      <c r="Q36" s="24"/>
      <c r="S36" s="9">
        <v>33725553</v>
      </c>
      <c r="U36" s="32">
        <f t="shared" si="2"/>
        <v>12570245167</v>
      </c>
      <c r="W36" s="35">
        <f t="shared" si="3"/>
        <v>0.82861648074689287</v>
      </c>
    </row>
    <row r="37" spans="1:23" ht="21.75" customHeight="1" x14ac:dyDescent="0.2">
      <c r="A37" s="23" t="s">
        <v>125</v>
      </c>
      <c r="B37" s="23"/>
      <c r="D37" s="9">
        <v>0</v>
      </c>
      <c r="F37" s="9">
        <v>0</v>
      </c>
      <c r="H37" s="9">
        <v>0</v>
      </c>
      <c r="J37" s="32">
        <f t="shared" si="0"/>
        <v>0</v>
      </c>
      <c r="L37" s="35">
        <f t="shared" si="1"/>
        <v>0</v>
      </c>
      <c r="N37" s="9">
        <v>0</v>
      </c>
      <c r="P37" s="24">
        <v>0</v>
      </c>
      <c r="Q37" s="24"/>
      <c r="S37" s="9">
        <v>12924974</v>
      </c>
      <c r="U37" s="32">
        <f t="shared" si="2"/>
        <v>12924974</v>
      </c>
      <c r="W37" s="35">
        <f t="shared" si="3"/>
        <v>8.5199980806588286E-4</v>
      </c>
    </row>
    <row r="38" spans="1:23" ht="21.75" customHeight="1" x14ac:dyDescent="0.2">
      <c r="A38" s="23" t="s">
        <v>126</v>
      </c>
      <c r="B38" s="23"/>
      <c r="D38" s="9">
        <v>0</v>
      </c>
      <c r="F38" s="9">
        <v>0</v>
      </c>
      <c r="H38" s="9">
        <v>0</v>
      </c>
      <c r="J38" s="32">
        <f t="shared" si="0"/>
        <v>0</v>
      </c>
      <c r="L38" s="35">
        <f t="shared" si="1"/>
        <v>0</v>
      </c>
      <c r="N38" s="9">
        <v>0</v>
      </c>
      <c r="P38" s="24">
        <v>0</v>
      </c>
      <c r="Q38" s="24"/>
      <c r="S38" s="9">
        <v>9745135927</v>
      </c>
      <c r="U38" s="32">
        <f t="shared" si="2"/>
        <v>9745135927</v>
      </c>
      <c r="W38" s="35">
        <f t="shared" si="3"/>
        <v>0.64238844421504748</v>
      </c>
    </row>
    <row r="39" spans="1:23" ht="21.75" customHeight="1" x14ac:dyDescent="0.2">
      <c r="A39" s="23" t="s">
        <v>34</v>
      </c>
      <c r="B39" s="23"/>
      <c r="D39" s="9">
        <v>0</v>
      </c>
      <c r="F39" s="9">
        <v>-15638226157</v>
      </c>
      <c r="H39" s="9">
        <v>0</v>
      </c>
      <c r="J39" s="32">
        <f t="shared" si="0"/>
        <v>-15638226157</v>
      </c>
      <c r="L39" s="35">
        <f t="shared" si="1"/>
        <v>14.554867859381726</v>
      </c>
      <c r="N39" s="9">
        <v>0</v>
      </c>
      <c r="P39" s="24">
        <v>9514022820</v>
      </c>
      <c r="Q39" s="24"/>
      <c r="S39" s="9">
        <v>452389910</v>
      </c>
      <c r="U39" s="32">
        <f t="shared" si="2"/>
        <v>9966412730</v>
      </c>
      <c r="W39" s="35">
        <f t="shared" si="3"/>
        <v>0.65697476320380777</v>
      </c>
    </row>
    <row r="40" spans="1:23" ht="21.75" customHeight="1" x14ac:dyDescent="0.2">
      <c r="A40" s="23" t="s">
        <v>38</v>
      </c>
      <c r="B40" s="23"/>
      <c r="D40" s="9">
        <v>0</v>
      </c>
      <c r="F40" s="9">
        <v>149107500</v>
      </c>
      <c r="H40" s="9">
        <v>0</v>
      </c>
      <c r="J40" s="32">
        <f t="shared" si="0"/>
        <v>149107500</v>
      </c>
      <c r="L40" s="35">
        <f t="shared" si="1"/>
        <v>-0.1387778855194082</v>
      </c>
      <c r="N40" s="9">
        <v>0</v>
      </c>
      <c r="P40" s="24">
        <v>3313158930</v>
      </c>
      <c r="Q40" s="24"/>
      <c r="S40" s="9">
        <v>1437386620</v>
      </c>
      <c r="U40" s="32">
        <f t="shared" si="2"/>
        <v>4750545550</v>
      </c>
      <c r="W40" s="35">
        <f t="shared" si="3"/>
        <v>0.31315064129399672</v>
      </c>
    </row>
    <row r="41" spans="1:23" ht="21.75" customHeight="1" x14ac:dyDescent="0.2">
      <c r="A41" s="23" t="s">
        <v>127</v>
      </c>
      <c r="B41" s="23"/>
      <c r="D41" s="9">
        <v>0</v>
      </c>
      <c r="F41" s="9">
        <v>0</v>
      </c>
      <c r="H41" s="9">
        <v>0</v>
      </c>
      <c r="J41" s="32">
        <f t="shared" si="0"/>
        <v>0</v>
      </c>
      <c r="L41" s="35">
        <f t="shared" si="1"/>
        <v>0</v>
      </c>
      <c r="N41" s="9">
        <v>0</v>
      </c>
      <c r="P41" s="24">
        <v>0</v>
      </c>
      <c r="Q41" s="24"/>
      <c r="S41" s="9">
        <v>1504137390</v>
      </c>
      <c r="U41" s="32">
        <f t="shared" si="2"/>
        <v>1504137390</v>
      </c>
      <c r="W41" s="35">
        <f t="shared" si="3"/>
        <v>9.9151051877142501E-2</v>
      </c>
    </row>
    <row r="42" spans="1:23" ht="21.75" customHeight="1" x14ac:dyDescent="0.2">
      <c r="A42" s="23" t="s">
        <v>128</v>
      </c>
      <c r="B42" s="23"/>
      <c r="D42" s="9">
        <v>0</v>
      </c>
      <c r="F42" s="9">
        <v>0</v>
      </c>
      <c r="H42" s="9">
        <v>0</v>
      </c>
      <c r="J42" s="32">
        <f t="shared" si="0"/>
        <v>0</v>
      </c>
      <c r="L42" s="35">
        <f t="shared" si="1"/>
        <v>0</v>
      </c>
      <c r="N42" s="9">
        <v>0</v>
      </c>
      <c r="P42" s="24">
        <v>0</v>
      </c>
      <c r="Q42" s="24"/>
      <c r="S42" s="9">
        <v>-103675117</v>
      </c>
      <c r="U42" s="32">
        <f t="shared" si="2"/>
        <v>-103675117</v>
      </c>
      <c r="W42" s="35">
        <f t="shared" si="3"/>
        <v>-6.8341475801195388E-3</v>
      </c>
    </row>
    <row r="43" spans="1:23" ht="21.75" customHeight="1" x14ac:dyDescent="0.2">
      <c r="A43" s="23" t="s">
        <v>129</v>
      </c>
      <c r="B43" s="23"/>
      <c r="D43" s="9">
        <v>0</v>
      </c>
      <c r="F43" s="9">
        <v>0</v>
      </c>
      <c r="H43" s="9">
        <v>0</v>
      </c>
      <c r="J43" s="32">
        <f t="shared" si="0"/>
        <v>0</v>
      </c>
      <c r="L43" s="35">
        <f t="shared" si="1"/>
        <v>0</v>
      </c>
      <c r="N43" s="9">
        <v>0</v>
      </c>
      <c r="P43" s="24">
        <v>0</v>
      </c>
      <c r="Q43" s="24"/>
      <c r="S43" s="9">
        <v>8391919724</v>
      </c>
      <c r="U43" s="32">
        <f t="shared" si="2"/>
        <v>8391919724</v>
      </c>
      <c r="W43" s="35">
        <f t="shared" si="3"/>
        <v>0.55318594792935727</v>
      </c>
    </row>
    <row r="44" spans="1:23" ht="21.75" customHeight="1" x14ac:dyDescent="0.2">
      <c r="A44" s="23" t="s">
        <v>130</v>
      </c>
      <c r="B44" s="23"/>
      <c r="D44" s="9">
        <v>0</v>
      </c>
      <c r="F44" s="9">
        <v>0</v>
      </c>
      <c r="H44" s="9">
        <v>0</v>
      </c>
      <c r="J44" s="32">
        <f t="shared" si="0"/>
        <v>0</v>
      </c>
      <c r="L44" s="35">
        <f t="shared" si="1"/>
        <v>0</v>
      </c>
      <c r="N44" s="9">
        <v>0</v>
      </c>
      <c r="P44" s="24">
        <v>0</v>
      </c>
      <c r="Q44" s="24"/>
      <c r="S44" s="9">
        <v>50140337284</v>
      </c>
      <c r="U44" s="32">
        <f t="shared" si="2"/>
        <v>50140337284</v>
      </c>
      <c r="W44" s="35">
        <f t="shared" si="3"/>
        <v>3.3051948686571153</v>
      </c>
    </row>
    <row r="45" spans="1:23" ht="21.75" customHeight="1" x14ac:dyDescent="0.2">
      <c r="A45" s="23" t="s">
        <v>28</v>
      </c>
      <c r="B45" s="23"/>
      <c r="D45" s="9">
        <v>11537777600</v>
      </c>
      <c r="F45" s="9">
        <v>-14479773876</v>
      </c>
      <c r="H45" s="9">
        <v>0</v>
      </c>
      <c r="J45" s="32">
        <f t="shared" si="0"/>
        <v>-2941996276</v>
      </c>
      <c r="L45" s="35">
        <f t="shared" si="1"/>
        <v>2.7381856874352613</v>
      </c>
      <c r="N45" s="9">
        <v>11537777600</v>
      </c>
      <c r="P45" s="24">
        <v>13286243733</v>
      </c>
      <c r="Q45" s="24"/>
      <c r="S45" s="9">
        <v>3011971631</v>
      </c>
      <c r="U45" s="32">
        <f t="shared" si="2"/>
        <v>27835992964</v>
      </c>
      <c r="W45" s="35">
        <f t="shared" si="3"/>
        <v>1.8349174754743232</v>
      </c>
    </row>
    <row r="46" spans="1:23" ht="21.75" customHeight="1" x14ac:dyDescent="0.2">
      <c r="A46" s="23" t="s">
        <v>131</v>
      </c>
      <c r="B46" s="23"/>
      <c r="D46" s="9">
        <v>0</v>
      </c>
      <c r="F46" s="9">
        <v>0</v>
      </c>
      <c r="H46" s="9">
        <v>0</v>
      </c>
      <c r="J46" s="32">
        <f t="shared" si="0"/>
        <v>0</v>
      </c>
      <c r="L46" s="35">
        <f t="shared" si="1"/>
        <v>0</v>
      </c>
      <c r="N46" s="9">
        <v>0</v>
      </c>
      <c r="P46" s="24">
        <v>0</v>
      </c>
      <c r="Q46" s="24"/>
      <c r="S46" s="9">
        <v>953635173</v>
      </c>
      <c r="U46" s="32">
        <f t="shared" si="2"/>
        <v>953635173</v>
      </c>
      <c r="W46" s="35">
        <f t="shared" si="3"/>
        <v>6.2862562382011364E-2</v>
      </c>
    </row>
    <row r="47" spans="1:23" ht="21.75" customHeight="1" x14ac:dyDescent="0.2">
      <c r="A47" s="23" t="s">
        <v>132</v>
      </c>
      <c r="B47" s="23"/>
      <c r="D47" s="9">
        <v>0</v>
      </c>
      <c r="F47" s="9">
        <v>0</v>
      </c>
      <c r="H47" s="9">
        <v>0</v>
      </c>
      <c r="J47" s="32">
        <f t="shared" si="0"/>
        <v>0</v>
      </c>
      <c r="L47" s="35">
        <f t="shared" si="1"/>
        <v>0</v>
      </c>
      <c r="N47" s="9">
        <v>0</v>
      </c>
      <c r="P47" s="24">
        <v>0</v>
      </c>
      <c r="Q47" s="24"/>
      <c r="S47" s="9">
        <v>571479350</v>
      </c>
      <c r="U47" s="32">
        <f t="shared" si="2"/>
        <v>571479350</v>
      </c>
      <c r="W47" s="35">
        <f t="shared" si="3"/>
        <v>3.7671278604786015E-2</v>
      </c>
    </row>
    <row r="48" spans="1:23" ht="21.75" customHeight="1" x14ac:dyDescent="0.2">
      <c r="A48" s="23" t="s">
        <v>133</v>
      </c>
      <c r="B48" s="23"/>
      <c r="D48" s="9">
        <v>0</v>
      </c>
      <c r="F48" s="9">
        <v>0</v>
      </c>
      <c r="H48" s="9">
        <v>0</v>
      </c>
      <c r="J48" s="32">
        <f t="shared" si="0"/>
        <v>0</v>
      </c>
      <c r="L48" s="35">
        <f t="shared" si="1"/>
        <v>0</v>
      </c>
      <c r="N48" s="9">
        <v>0</v>
      </c>
      <c r="P48" s="24">
        <v>0</v>
      </c>
      <c r="Q48" s="24"/>
      <c r="S48" s="9">
        <v>0</v>
      </c>
      <c r="U48" s="32">
        <f t="shared" si="2"/>
        <v>0</v>
      </c>
      <c r="W48" s="35">
        <f t="shared" si="3"/>
        <v>0</v>
      </c>
    </row>
    <row r="49" spans="1:23" ht="21.75" customHeight="1" x14ac:dyDescent="0.2">
      <c r="A49" s="23" t="s">
        <v>19</v>
      </c>
      <c r="B49" s="23"/>
      <c r="D49" s="9">
        <v>0</v>
      </c>
      <c r="F49" s="9">
        <v>532313775</v>
      </c>
      <c r="H49" s="9">
        <v>0</v>
      </c>
      <c r="J49" s="32">
        <f t="shared" si="0"/>
        <v>532313775</v>
      </c>
      <c r="L49" s="35">
        <f t="shared" si="1"/>
        <v>-0.49543705130428717</v>
      </c>
      <c r="N49" s="9">
        <v>671043992</v>
      </c>
      <c r="P49" s="24">
        <v>2634325471</v>
      </c>
      <c r="Q49" s="24"/>
      <c r="S49" s="9">
        <v>797321148</v>
      </c>
      <c r="U49" s="32">
        <f t="shared" si="2"/>
        <v>4102690611</v>
      </c>
      <c r="W49" s="35">
        <f t="shared" si="3"/>
        <v>0.27044476941506412</v>
      </c>
    </row>
    <row r="50" spans="1:23" ht="21.75" customHeight="1" x14ac:dyDescent="0.2">
      <c r="A50" s="23" t="s">
        <v>33</v>
      </c>
      <c r="B50" s="23"/>
      <c r="D50" s="9">
        <v>0</v>
      </c>
      <c r="F50" s="9">
        <v>-3753333990</v>
      </c>
      <c r="H50" s="9">
        <v>0</v>
      </c>
      <c r="J50" s="32">
        <f t="shared" si="0"/>
        <v>-3753333990</v>
      </c>
      <c r="L50" s="35">
        <f t="shared" si="1"/>
        <v>3.4933169342945427</v>
      </c>
      <c r="N50" s="9">
        <v>27689200000</v>
      </c>
      <c r="P50" s="24">
        <v>6853671852</v>
      </c>
      <c r="Q50" s="24"/>
      <c r="S50" s="9">
        <v>0</v>
      </c>
      <c r="U50" s="32">
        <f t="shared" si="2"/>
        <v>34542871852</v>
      </c>
      <c r="W50" s="35">
        <f t="shared" si="3"/>
        <v>2.2770274190066755</v>
      </c>
    </row>
    <row r="51" spans="1:23" ht="21.75" customHeight="1" x14ac:dyDescent="0.2">
      <c r="A51" s="23" t="s">
        <v>29</v>
      </c>
      <c r="B51" s="23"/>
      <c r="D51" s="9">
        <v>15074876355</v>
      </c>
      <c r="F51" s="9">
        <v>-7889012661</v>
      </c>
      <c r="H51" s="9">
        <v>0</v>
      </c>
      <c r="J51" s="32">
        <f t="shared" si="0"/>
        <v>7185863694</v>
      </c>
      <c r="L51" s="35">
        <f t="shared" si="1"/>
        <v>-6.6880537134886149</v>
      </c>
      <c r="N51" s="9">
        <v>15074876355</v>
      </c>
      <c r="P51" s="24">
        <v>-3251398161</v>
      </c>
      <c r="Q51" s="24"/>
      <c r="S51" s="9">
        <v>0</v>
      </c>
      <c r="U51" s="32">
        <f t="shared" si="2"/>
        <v>11823478194</v>
      </c>
      <c r="W51" s="35">
        <f t="shared" si="3"/>
        <v>0.77939043838379496</v>
      </c>
    </row>
    <row r="52" spans="1:23" ht="21.75" customHeight="1" x14ac:dyDescent="0.2">
      <c r="A52" s="23" t="s">
        <v>36</v>
      </c>
      <c r="B52" s="23"/>
      <c r="D52" s="9">
        <v>0</v>
      </c>
      <c r="F52" s="9">
        <v>652163312</v>
      </c>
      <c r="H52" s="9">
        <v>0</v>
      </c>
      <c r="J52" s="32">
        <f t="shared" si="0"/>
        <v>652163312</v>
      </c>
      <c r="L52" s="35">
        <f t="shared" si="1"/>
        <v>-0.6069838569669137</v>
      </c>
      <c r="N52" s="9">
        <v>21069701429</v>
      </c>
      <c r="P52" s="24">
        <v>84527465702</v>
      </c>
      <c r="Q52" s="24"/>
      <c r="S52" s="9">
        <v>0</v>
      </c>
      <c r="U52" s="32">
        <f t="shared" si="2"/>
        <v>105597167131</v>
      </c>
      <c r="W52" s="35">
        <f t="shared" si="3"/>
        <v>6.9608469717550649</v>
      </c>
    </row>
    <row r="53" spans="1:23" ht="21.75" customHeight="1" x14ac:dyDescent="0.2">
      <c r="A53" s="23" t="s">
        <v>50</v>
      </c>
      <c r="B53" s="23"/>
      <c r="D53" s="9">
        <v>0</v>
      </c>
      <c r="F53" s="9">
        <v>0</v>
      </c>
      <c r="H53" s="9">
        <v>0</v>
      </c>
      <c r="J53" s="32">
        <f t="shared" si="0"/>
        <v>0</v>
      </c>
      <c r="L53" s="35">
        <f t="shared" si="1"/>
        <v>0</v>
      </c>
      <c r="N53" s="9">
        <v>3298845750</v>
      </c>
      <c r="P53" s="24">
        <v>5928785897</v>
      </c>
      <c r="Q53" s="24"/>
      <c r="S53" s="9">
        <v>0</v>
      </c>
      <c r="U53" s="32">
        <f t="shared" si="2"/>
        <v>9227631647</v>
      </c>
      <c r="W53" s="35">
        <f t="shared" si="3"/>
        <v>0.60827514176405051</v>
      </c>
    </row>
    <row r="54" spans="1:23" ht="21.75" customHeight="1" x14ac:dyDescent="0.2">
      <c r="A54" s="23" t="s">
        <v>42</v>
      </c>
      <c r="B54" s="23"/>
      <c r="D54" s="9">
        <v>0</v>
      </c>
      <c r="F54" s="9">
        <v>-4468338090</v>
      </c>
      <c r="H54" s="9">
        <v>0</v>
      </c>
      <c r="J54" s="32">
        <f t="shared" si="0"/>
        <v>-4468338090</v>
      </c>
      <c r="L54" s="35">
        <f t="shared" si="1"/>
        <v>4.1587882025788847</v>
      </c>
      <c r="N54" s="9">
        <v>1120000000</v>
      </c>
      <c r="P54" s="24">
        <v>127650715</v>
      </c>
      <c r="Q54" s="24"/>
      <c r="S54" s="9">
        <v>0</v>
      </c>
      <c r="U54" s="32">
        <f t="shared" si="2"/>
        <v>1247650715</v>
      </c>
      <c r="W54" s="35">
        <f t="shared" si="3"/>
        <v>8.2243737566765049E-2</v>
      </c>
    </row>
    <row r="55" spans="1:23" ht="21.75" customHeight="1" x14ac:dyDescent="0.2">
      <c r="A55" s="23" t="s">
        <v>35</v>
      </c>
      <c r="B55" s="23"/>
      <c r="D55" s="9">
        <v>0</v>
      </c>
      <c r="F55" s="9">
        <v>1538789400</v>
      </c>
      <c r="H55" s="9">
        <v>0</v>
      </c>
      <c r="J55" s="32">
        <f t="shared" si="0"/>
        <v>1538789400</v>
      </c>
      <c r="L55" s="35">
        <f t="shared" si="1"/>
        <v>-1.4321877785602926</v>
      </c>
      <c r="N55" s="9">
        <v>15951244898</v>
      </c>
      <c r="P55" s="24">
        <f>90735183343-3</f>
        <v>90735183340</v>
      </c>
      <c r="Q55" s="24"/>
      <c r="S55" s="9">
        <v>0</v>
      </c>
      <c r="U55" s="32">
        <f t="shared" si="2"/>
        <v>106686428238</v>
      </c>
      <c r="W55" s="35">
        <f t="shared" si="3"/>
        <v>7.0326498437838696</v>
      </c>
    </row>
    <row r="56" spans="1:23" ht="21.75" customHeight="1" x14ac:dyDescent="0.2">
      <c r="A56" s="23" t="s">
        <v>26</v>
      </c>
      <c r="B56" s="23"/>
      <c r="D56" s="9">
        <v>0</v>
      </c>
      <c r="F56" s="9">
        <v>-6965984054</v>
      </c>
      <c r="H56" s="9">
        <v>0</v>
      </c>
      <c r="J56" s="32">
        <f t="shared" si="0"/>
        <v>-6965984054</v>
      </c>
      <c r="L56" s="35">
        <f t="shared" si="1"/>
        <v>6.4834065192967154</v>
      </c>
      <c r="N56" s="9">
        <v>33051408750</v>
      </c>
      <c r="P56" s="24">
        <v>110805200044</v>
      </c>
      <c r="Q56" s="24"/>
      <c r="S56" s="9">
        <v>0</v>
      </c>
      <c r="U56" s="32">
        <f t="shared" si="2"/>
        <v>143856608794</v>
      </c>
      <c r="W56" s="35">
        <f t="shared" si="3"/>
        <v>9.4828665095571409</v>
      </c>
    </row>
    <row r="57" spans="1:23" ht="21.75" customHeight="1" x14ac:dyDescent="0.2">
      <c r="A57" s="23" t="s">
        <v>22</v>
      </c>
      <c r="B57" s="23"/>
      <c r="D57" s="9">
        <v>0</v>
      </c>
      <c r="F57" s="9">
        <v>-12160760377</v>
      </c>
      <c r="H57" s="9">
        <v>0</v>
      </c>
      <c r="J57" s="32">
        <f t="shared" si="0"/>
        <v>-12160760377</v>
      </c>
      <c r="L57" s="35">
        <f t="shared" si="1"/>
        <v>11.31830800884101</v>
      </c>
      <c r="N57" s="9">
        <v>24605000000</v>
      </c>
      <c r="P57" s="24">
        <v>57224601639</v>
      </c>
      <c r="Q57" s="24"/>
      <c r="S57" s="9">
        <v>0</v>
      </c>
      <c r="U57" s="32">
        <f t="shared" si="2"/>
        <v>81829601639</v>
      </c>
      <c r="W57" s="35">
        <f t="shared" si="3"/>
        <v>5.3941156779530584</v>
      </c>
    </row>
    <row r="58" spans="1:23" ht="21.75" customHeight="1" x14ac:dyDescent="0.2">
      <c r="A58" s="23" t="s">
        <v>31</v>
      </c>
      <c r="B58" s="23"/>
      <c r="D58" s="9">
        <v>0</v>
      </c>
      <c r="F58" s="9">
        <v>2796330841</v>
      </c>
      <c r="H58" s="9">
        <v>0</v>
      </c>
      <c r="J58" s="32">
        <f t="shared" si="0"/>
        <v>2796330841</v>
      </c>
      <c r="L58" s="35">
        <f t="shared" si="1"/>
        <v>-2.6026114134211116</v>
      </c>
      <c r="N58" s="9">
        <v>0</v>
      </c>
      <c r="P58" s="24">
        <v>62796318386</v>
      </c>
      <c r="Q58" s="24"/>
      <c r="S58" s="9">
        <v>0</v>
      </c>
      <c r="U58" s="32">
        <f t="shared" si="2"/>
        <v>62796318386</v>
      </c>
      <c r="W58" s="35">
        <f t="shared" si="3"/>
        <v>4.1394629662014077</v>
      </c>
    </row>
    <row r="59" spans="1:23" ht="21.75" customHeight="1" x14ac:dyDescent="0.2">
      <c r="A59" s="23" t="s">
        <v>21</v>
      </c>
      <c r="B59" s="23"/>
      <c r="D59" s="9">
        <v>0</v>
      </c>
      <c r="F59" s="9">
        <v>-30616740000</v>
      </c>
      <c r="H59" s="9">
        <v>0</v>
      </c>
      <c r="J59" s="32">
        <f t="shared" si="0"/>
        <v>-30616740000</v>
      </c>
      <c r="L59" s="35">
        <f t="shared" si="1"/>
        <v>28.495725826651814</v>
      </c>
      <c r="N59" s="9">
        <v>0</v>
      </c>
      <c r="P59" s="24">
        <v>117122947200</v>
      </c>
      <c r="Q59" s="24"/>
      <c r="S59" s="9">
        <v>0</v>
      </c>
      <c r="U59" s="32">
        <f t="shared" si="2"/>
        <v>117122947200</v>
      </c>
      <c r="W59" s="35">
        <f t="shared" si="3"/>
        <v>7.7206134832078224</v>
      </c>
    </row>
    <row r="60" spans="1:23" ht="21.75" customHeight="1" x14ac:dyDescent="0.2">
      <c r="A60" s="23" t="s">
        <v>51</v>
      </c>
      <c r="B60" s="23"/>
      <c r="D60" s="9">
        <v>0</v>
      </c>
      <c r="F60" s="9">
        <v>3652139700</v>
      </c>
      <c r="H60" s="9">
        <v>0</v>
      </c>
      <c r="J60" s="32">
        <f t="shared" si="0"/>
        <v>3652139700</v>
      </c>
      <c r="L60" s="35">
        <f t="shared" si="1"/>
        <v>-3.3991330093220378</v>
      </c>
      <c r="N60" s="9">
        <v>0</v>
      </c>
      <c r="P60" s="24">
        <v>44188332960</v>
      </c>
      <c r="Q60" s="24"/>
      <c r="S60" s="9">
        <v>0</v>
      </c>
      <c r="U60" s="32">
        <f t="shared" si="2"/>
        <v>44188332960</v>
      </c>
      <c r="W60" s="35">
        <f t="shared" si="3"/>
        <v>2.9128454108047976</v>
      </c>
    </row>
    <row r="61" spans="1:23" ht="21.75" customHeight="1" x14ac:dyDescent="0.2">
      <c r="A61" s="23" t="s">
        <v>48</v>
      </c>
      <c r="B61" s="23"/>
      <c r="D61" s="9">
        <v>0</v>
      </c>
      <c r="F61" s="9">
        <v>-3479175000</v>
      </c>
      <c r="H61" s="9">
        <v>0</v>
      </c>
      <c r="J61" s="32">
        <f t="shared" si="0"/>
        <v>-3479175000</v>
      </c>
      <c r="L61" s="35">
        <f t="shared" si="1"/>
        <v>3.2381506621195237</v>
      </c>
      <c r="N61" s="9">
        <v>0</v>
      </c>
      <c r="P61" s="24">
        <v>80756622000</v>
      </c>
      <c r="Q61" s="24"/>
      <c r="S61" s="9">
        <v>0</v>
      </c>
      <c r="U61" s="32">
        <f t="shared" si="2"/>
        <v>80756622000</v>
      </c>
      <c r="W61" s="35">
        <f t="shared" si="3"/>
        <v>5.3233860620569953</v>
      </c>
    </row>
    <row r="62" spans="1:23" ht="21.75" customHeight="1" x14ac:dyDescent="0.2">
      <c r="A62" s="23" t="s">
        <v>39</v>
      </c>
      <c r="B62" s="23"/>
      <c r="D62" s="9">
        <v>0</v>
      </c>
      <c r="F62" s="9">
        <v>-3449960691</v>
      </c>
      <c r="H62" s="9">
        <v>0</v>
      </c>
      <c r="J62" s="32">
        <f t="shared" si="0"/>
        <v>-3449960691</v>
      </c>
      <c r="L62" s="35">
        <f t="shared" si="1"/>
        <v>3.2109602120755589</v>
      </c>
      <c r="N62" s="9">
        <v>0</v>
      </c>
      <c r="P62" s="24">
        <f>10088349075-3</f>
        <v>10088349072</v>
      </c>
      <c r="Q62" s="24"/>
      <c r="S62" s="9">
        <v>0</v>
      </c>
      <c r="U62" s="32">
        <f t="shared" si="2"/>
        <v>10088349072</v>
      </c>
      <c r="W62" s="35">
        <f t="shared" si="3"/>
        <v>0.6650126702804684</v>
      </c>
    </row>
    <row r="63" spans="1:23" ht="21.75" customHeight="1" x14ac:dyDescent="0.2">
      <c r="A63" s="23" t="s">
        <v>54</v>
      </c>
      <c r="B63" s="23"/>
      <c r="D63" s="9">
        <v>0</v>
      </c>
      <c r="F63" s="9">
        <v>1736767038</v>
      </c>
      <c r="H63" s="9">
        <v>0</v>
      </c>
      <c r="J63" s="32">
        <f t="shared" si="0"/>
        <v>1736767038</v>
      </c>
      <c r="L63" s="35">
        <f t="shared" si="1"/>
        <v>-1.6164502602045212</v>
      </c>
      <c r="N63" s="9">
        <v>0</v>
      </c>
      <c r="P63" s="24">
        <v>1736767038</v>
      </c>
      <c r="Q63" s="24"/>
      <c r="S63" s="9">
        <v>0</v>
      </c>
      <c r="U63" s="32">
        <f t="shared" si="2"/>
        <v>1736767038</v>
      </c>
      <c r="W63" s="35">
        <f t="shared" si="3"/>
        <v>0.11448573769132162</v>
      </c>
    </row>
    <row r="64" spans="1:23" ht="21.75" customHeight="1" x14ac:dyDescent="0.2">
      <c r="A64" s="23" t="s">
        <v>41</v>
      </c>
      <c r="B64" s="23"/>
      <c r="D64" s="9">
        <v>0</v>
      </c>
      <c r="F64" s="9">
        <v>-16546790547</v>
      </c>
      <c r="H64" s="9">
        <v>0</v>
      </c>
      <c r="J64" s="32">
        <f t="shared" si="0"/>
        <v>-16546790547</v>
      </c>
      <c r="L64" s="35">
        <f t="shared" si="1"/>
        <v>15.400490278793431</v>
      </c>
      <c r="N64" s="9">
        <v>0</v>
      </c>
      <c r="P64" s="24">
        <v>51169716640</v>
      </c>
      <c r="Q64" s="24"/>
      <c r="S64" s="9">
        <v>0</v>
      </c>
      <c r="U64" s="32">
        <f t="shared" si="2"/>
        <v>51169716640</v>
      </c>
      <c r="W64" s="35">
        <f t="shared" si="3"/>
        <v>3.3730504027370274</v>
      </c>
    </row>
    <row r="65" spans="1:23" ht="21.75" customHeight="1" x14ac:dyDescent="0.2">
      <c r="A65" s="23" t="s">
        <v>53</v>
      </c>
      <c r="B65" s="23"/>
      <c r="D65" s="9">
        <v>0</v>
      </c>
      <c r="F65" s="9">
        <v>608962140</v>
      </c>
      <c r="H65" s="9">
        <v>0</v>
      </c>
      <c r="J65" s="32">
        <f t="shared" si="0"/>
        <v>608962140</v>
      </c>
      <c r="L65" s="35">
        <f t="shared" si="1"/>
        <v>-0.56677550190683779</v>
      </c>
      <c r="N65" s="9">
        <v>0</v>
      </c>
      <c r="P65" s="24">
        <v>608962140</v>
      </c>
      <c r="Q65" s="24"/>
      <c r="S65" s="9">
        <v>0</v>
      </c>
      <c r="U65" s="32">
        <f t="shared" si="2"/>
        <v>608962140</v>
      </c>
      <c r="W65" s="35">
        <f t="shared" si="3"/>
        <v>4.014210213493577E-2</v>
      </c>
    </row>
    <row r="66" spans="1:23" ht="21.75" customHeight="1" x14ac:dyDescent="0.2">
      <c r="A66" s="23" t="s">
        <v>27</v>
      </c>
      <c r="B66" s="23"/>
      <c r="D66" s="9">
        <v>0</v>
      </c>
      <c r="F66" s="9">
        <v>-1995377360</v>
      </c>
      <c r="H66" s="9">
        <v>0</v>
      </c>
      <c r="J66" s="32">
        <f t="shared" si="0"/>
        <v>-1995377360</v>
      </c>
      <c r="L66" s="35">
        <f t="shared" si="1"/>
        <v>1.85714501842026</v>
      </c>
      <c r="N66" s="9">
        <v>0</v>
      </c>
      <c r="P66" s="24">
        <v>50649080107</v>
      </c>
      <c r="Q66" s="24"/>
      <c r="S66" s="9">
        <v>0</v>
      </c>
      <c r="U66" s="32">
        <f t="shared" si="2"/>
        <v>50649080107</v>
      </c>
      <c r="W66" s="35">
        <f t="shared" si="3"/>
        <v>3.3387306256768889</v>
      </c>
    </row>
    <row r="67" spans="1:23" ht="21.75" customHeight="1" x14ac:dyDescent="0.2">
      <c r="A67" s="23" t="s">
        <v>45</v>
      </c>
      <c r="B67" s="23"/>
      <c r="D67" s="9">
        <v>0</v>
      </c>
      <c r="F67" s="9">
        <v>899880622</v>
      </c>
      <c r="H67" s="9">
        <v>0</v>
      </c>
      <c r="J67" s="32">
        <f t="shared" si="0"/>
        <v>899880622</v>
      </c>
      <c r="L67" s="35">
        <f t="shared" si="1"/>
        <v>-0.83754023064600924</v>
      </c>
      <c r="N67" s="9">
        <v>0</v>
      </c>
      <c r="P67" s="24">
        <v>11512400186</v>
      </c>
      <c r="Q67" s="24"/>
      <c r="S67" s="9">
        <v>0</v>
      </c>
      <c r="U67" s="32">
        <f t="shared" si="2"/>
        <v>11512400186</v>
      </c>
      <c r="W67" s="35">
        <f t="shared" si="3"/>
        <v>0.75888452455298039</v>
      </c>
    </row>
    <row r="68" spans="1:23" ht="21.75" customHeight="1" x14ac:dyDescent="0.2">
      <c r="A68" s="23" t="s">
        <v>49</v>
      </c>
      <c r="B68" s="23"/>
      <c r="D68" s="9">
        <v>0</v>
      </c>
      <c r="F68" s="9">
        <v>2141708260</v>
      </c>
      <c r="H68" s="9">
        <v>0</v>
      </c>
      <c r="J68" s="32">
        <f t="shared" si="0"/>
        <v>2141708260</v>
      </c>
      <c r="L68" s="35">
        <f t="shared" si="1"/>
        <v>-1.9933386564877749</v>
      </c>
      <c r="N68" s="9">
        <v>0</v>
      </c>
      <c r="P68" s="24">
        <v>33824037169</v>
      </c>
      <c r="Q68" s="24"/>
      <c r="S68" s="9">
        <v>0</v>
      </c>
      <c r="U68" s="32">
        <f t="shared" si="2"/>
        <v>33824037169</v>
      </c>
      <c r="W68" s="35">
        <f t="shared" si="3"/>
        <v>2.2296426419117972</v>
      </c>
    </row>
    <row r="69" spans="1:23" ht="21.75" customHeight="1" x14ac:dyDescent="0.2">
      <c r="A69" s="23" t="s">
        <v>52</v>
      </c>
      <c r="B69" s="23"/>
      <c r="D69" s="9">
        <v>0</v>
      </c>
      <c r="F69" s="9">
        <v>6326929440</v>
      </c>
      <c r="H69" s="9">
        <v>0</v>
      </c>
      <c r="J69" s="32">
        <f t="shared" si="0"/>
        <v>6326929440</v>
      </c>
      <c r="L69" s="35">
        <f t="shared" si="1"/>
        <v>-5.8886232383595276</v>
      </c>
      <c r="N69" s="9">
        <v>0</v>
      </c>
      <c r="P69" s="24">
        <v>31820733360</v>
      </c>
      <c r="Q69" s="24"/>
      <c r="S69" s="9">
        <v>0</v>
      </c>
      <c r="U69" s="32">
        <f t="shared" si="2"/>
        <v>31820733360</v>
      </c>
      <c r="W69" s="35">
        <f t="shared" si="3"/>
        <v>2.0975870988394743</v>
      </c>
    </row>
    <row r="70" spans="1:23" ht="21.75" customHeight="1" x14ac:dyDescent="0.2">
      <c r="A70" s="23" t="s">
        <v>23</v>
      </c>
      <c r="B70" s="23"/>
      <c r="D70" s="9">
        <v>0</v>
      </c>
      <c r="F70" s="9">
        <v>-1676820240</v>
      </c>
      <c r="H70" s="9">
        <v>0</v>
      </c>
      <c r="J70" s="32">
        <f t="shared" si="0"/>
        <v>-1676820240</v>
      </c>
      <c r="L70" s="35">
        <f t="shared" si="1"/>
        <v>1.5606563539952487</v>
      </c>
      <c r="N70" s="9">
        <v>0</v>
      </c>
      <c r="P70" s="24">
        <v>-2917847011</v>
      </c>
      <c r="Q70" s="24"/>
      <c r="S70" s="9">
        <v>0</v>
      </c>
      <c r="U70" s="32">
        <f t="shared" si="2"/>
        <v>-2917847011</v>
      </c>
      <c r="W70" s="35">
        <f t="shared" si="3"/>
        <v>-0.19234120651520151</v>
      </c>
    </row>
    <row r="71" spans="1:23" ht="21.75" customHeight="1" x14ac:dyDescent="0.2">
      <c r="A71" s="25" t="s">
        <v>20</v>
      </c>
      <c r="B71" s="25"/>
      <c r="D71" s="12">
        <v>0</v>
      </c>
      <c r="F71" s="12">
        <v>781643702</v>
      </c>
      <c r="H71" s="12">
        <v>0</v>
      </c>
      <c r="J71" s="32">
        <f t="shared" si="0"/>
        <v>781643702</v>
      </c>
      <c r="L71" s="35">
        <f t="shared" si="1"/>
        <v>-0.7274943258596811</v>
      </c>
      <c r="N71" s="12">
        <v>0</v>
      </c>
      <c r="P71" s="24">
        <f>-182441597+3</f>
        <v>-182441594</v>
      </c>
      <c r="Q71" s="26"/>
      <c r="S71" s="12">
        <v>0</v>
      </c>
      <c r="U71" s="32">
        <f t="shared" si="2"/>
        <v>-182441594</v>
      </c>
      <c r="W71" s="35">
        <f t="shared" si="3"/>
        <v>-1.2026345513053545E-2</v>
      </c>
    </row>
    <row r="72" spans="1:23" ht="21.75" customHeight="1" x14ac:dyDescent="0.2">
      <c r="A72" s="27" t="s">
        <v>55</v>
      </c>
      <c r="B72" s="27"/>
      <c r="D72" s="14">
        <v>38599134153</v>
      </c>
      <c r="F72" s="14">
        <v>-156199932204</v>
      </c>
      <c r="H72" s="14">
        <f>SUM(H9:H71)</f>
        <v>10127670453</v>
      </c>
      <c r="J72" s="14">
        <f>SUM(J9:J71)</f>
        <v>-107473127598</v>
      </c>
      <c r="L72" s="15">
        <f>SUM(L9:L71)</f>
        <v>100.02778799327996</v>
      </c>
      <c r="N72" s="14">
        <f>SUM(N9:N71)</f>
        <v>177845990856</v>
      </c>
      <c r="Q72" s="14">
        <f>SUM(P9:Q71)</f>
        <v>965560867942</v>
      </c>
      <c r="S72" s="14">
        <f>SUM(S9:S71)</f>
        <v>370919217053</v>
      </c>
      <c r="U72" s="14">
        <f>SUM(U9:U71)</f>
        <v>1514326075851</v>
      </c>
      <c r="W72" s="15">
        <f>SUM(W9:W71)</f>
        <v>99.822678635501589</v>
      </c>
    </row>
    <row r="74" spans="1:23" x14ac:dyDescent="0.2">
      <c r="D74" s="34"/>
      <c r="F74" s="34"/>
      <c r="H74" s="34"/>
      <c r="N74" s="34"/>
      <c r="Q74" s="34"/>
      <c r="S74" s="34"/>
    </row>
    <row r="75" spans="1:23" x14ac:dyDescent="0.2">
      <c r="N75" s="34"/>
      <c r="O75" s="34"/>
      <c r="P75" s="34"/>
      <c r="Q75" s="34"/>
      <c r="R75" s="34"/>
      <c r="S75" s="34"/>
    </row>
  </sheetData>
  <mergeCells count="137">
    <mergeCell ref="A69:B69"/>
    <mergeCell ref="P69:Q69"/>
    <mergeCell ref="A70:B70"/>
    <mergeCell ref="P70:Q70"/>
    <mergeCell ref="A71:B71"/>
    <mergeCell ref="P71:Q71"/>
    <mergeCell ref="A72:B72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workbookViewId="0">
      <selection activeCell="J9" sqref="J9:J1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.75" customHeight="1" x14ac:dyDescent="0.2">
      <c r="A2" s="17" t="s">
        <v>82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4.45" customHeight="1" x14ac:dyDescent="0.2"/>
    <row r="5" spans="1:10" ht="14.45" customHeight="1" x14ac:dyDescent="0.2">
      <c r="A5" s="1" t="s">
        <v>134</v>
      </c>
      <c r="B5" s="18" t="s">
        <v>135</v>
      </c>
      <c r="C5" s="18"/>
      <c r="D5" s="18"/>
      <c r="E5" s="18"/>
      <c r="F5" s="18"/>
      <c r="G5" s="18"/>
      <c r="H5" s="18"/>
      <c r="I5" s="18"/>
      <c r="J5" s="18"/>
    </row>
    <row r="6" spans="1:10" ht="14.45" customHeight="1" x14ac:dyDescent="0.2">
      <c r="D6" s="19" t="s">
        <v>101</v>
      </c>
      <c r="E6" s="19"/>
      <c r="F6" s="19"/>
      <c r="H6" s="19" t="s">
        <v>102</v>
      </c>
      <c r="I6" s="19"/>
      <c r="J6" s="19"/>
    </row>
    <row r="7" spans="1:10" ht="36.4" customHeight="1" x14ac:dyDescent="0.2">
      <c r="A7" s="19" t="s">
        <v>136</v>
      </c>
      <c r="B7" s="19"/>
      <c r="D7" s="16" t="s">
        <v>137</v>
      </c>
      <c r="E7" s="3"/>
      <c r="F7" s="16" t="s">
        <v>138</v>
      </c>
      <c r="H7" s="16" t="s">
        <v>137</v>
      </c>
      <c r="I7" s="3"/>
      <c r="J7" s="16" t="s">
        <v>138</v>
      </c>
    </row>
    <row r="8" spans="1:10" ht="21.75" customHeight="1" x14ac:dyDescent="0.2">
      <c r="A8" s="21" t="s">
        <v>76</v>
      </c>
      <c r="B8" s="21"/>
      <c r="D8" s="6">
        <v>211932</v>
      </c>
      <c r="F8" s="7">
        <f>D8/D$13*100</f>
        <v>13.629873921801162</v>
      </c>
      <c r="H8" s="6">
        <v>16380378</v>
      </c>
      <c r="J8" s="7">
        <f>H8/H$13*100</f>
        <v>21.248221718598238</v>
      </c>
    </row>
    <row r="9" spans="1:10" ht="21.75" customHeight="1" x14ac:dyDescent="0.2">
      <c r="A9" s="23" t="s">
        <v>76</v>
      </c>
      <c r="B9" s="23"/>
      <c r="D9" s="9">
        <v>24665</v>
      </c>
      <c r="F9" s="35">
        <f t="shared" ref="F9:F12" si="0">D9/D$13*100</f>
        <v>1.5862674833494972</v>
      </c>
      <c r="H9" s="9">
        <v>189834</v>
      </c>
      <c r="J9" s="35">
        <f t="shared" ref="J9:J12" si="1">H9/H$13*100</f>
        <v>0.24624797557958539</v>
      </c>
    </row>
    <row r="10" spans="1:10" ht="21.75" customHeight="1" x14ac:dyDescent="0.2">
      <c r="A10" s="23" t="s">
        <v>77</v>
      </c>
      <c r="B10" s="23"/>
      <c r="D10" s="9">
        <v>8594</v>
      </c>
      <c r="F10" s="35">
        <f t="shared" si="0"/>
        <v>0.55270151031443659</v>
      </c>
      <c r="H10" s="9">
        <v>131291</v>
      </c>
      <c r="J10" s="35">
        <f t="shared" si="1"/>
        <v>0.17030744209055987</v>
      </c>
    </row>
    <row r="11" spans="1:10" ht="21.75" customHeight="1" x14ac:dyDescent="0.2">
      <c r="A11" s="23" t="s">
        <v>78</v>
      </c>
      <c r="B11" s="23"/>
      <c r="D11" s="9">
        <v>1265471</v>
      </c>
      <c r="F11" s="35">
        <f t="shared" si="0"/>
        <v>81.385586799990733</v>
      </c>
      <c r="H11" s="9">
        <v>60091284</v>
      </c>
      <c r="J11" s="35">
        <f t="shared" si="1"/>
        <v>77.948929248595775</v>
      </c>
    </row>
    <row r="12" spans="1:10" ht="21.75" customHeight="1" x14ac:dyDescent="0.2">
      <c r="A12" s="25" t="s">
        <v>79</v>
      </c>
      <c r="B12" s="25"/>
      <c r="D12" s="12">
        <v>44246</v>
      </c>
      <c r="F12" s="35">
        <f t="shared" si="0"/>
        <v>2.8455702845441659</v>
      </c>
      <c r="H12" s="12">
        <v>297796</v>
      </c>
      <c r="J12" s="35">
        <f t="shared" si="1"/>
        <v>0.38629361513584609</v>
      </c>
    </row>
    <row r="13" spans="1:10" ht="21.75" customHeight="1" x14ac:dyDescent="0.2">
      <c r="A13" s="27" t="s">
        <v>55</v>
      </c>
      <c r="B13" s="27"/>
      <c r="D13" s="14">
        <v>1554908</v>
      </c>
      <c r="F13" s="14">
        <f>SUM(F8:F12)</f>
        <v>100</v>
      </c>
      <c r="H13" s="14">
        <v>77090583</v>
      </c>
      <c r="J13" s="14">
        <f>SUM(J8:J12)</f>
        <v>100</v>
      </c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7" t="s">
        <v>0</v>
      </c>
      <c r="B1" s="17"/>
      <c r="C1" s="17"/>
      <c r="D1" s="17"/>
      <c r="E1" s="17"/>
      <c r="F1" s="17"/>
    </row>
    <row r="2" spans="1:6" ht="21.75" customHeight="1" x14ac:dyDescent="0.2">
      <c r="A2" s="17" t="s">
        <v>82</v>
      </c>
      <c r="B2" s="17"/>
      <c r="C2" s="17"/>
      <c r="D2" s="17"/>
      <c r="E2" s="17"/>
      <c r="F2" s="17"/>
    </row>
    <row r="3" spans="1:6" ht="21.75" customHeight="1" x14ac:dyDescent="0.2">
      <c r="A3" s="17" t="s">
        <v>2</v>
      </c>
      <c r="B3" s="17"/>
      <c r="C3" s="17"/>
      <c r="D3" s="17"/>
      <c r="E3" s="17"/>
      <c r="F3" s="17"/>
    </row>
    <row r="4" spans="1:6" ht="14.45" customHeight="1" x14ac:dyDescent="0.2"/>
    <row r="5" spans="1:6" ht="29.1" customHeight="1" x14ac:dyDescent="0.2">
      <c r="A5" s="1" t="s">
        <v>139</v>
      </c>
      <c r="B5" s="18" t="s">
        <v>97</v>
      </c>
      <c r="C5" s="18"/>
      <c r="D5" s="18"/>
      <c r="E5" s="18"/>
      <c r="F5" s="18"/>
    </row>
    <row r="6" spans="1:6" ht="14.45" customHeight="1" x14ac:dyDescent="0.2">
      <c r="D6" s="2" t="s">
        <v>101</v>
      </c>
      <c r="F6" s="2" t="s">
        <v>9</v>
      </c>
    </row>
    <row r="7" spans="1:6" ht="14.45" customHeight="1" x14ac:dyDescent="0.2">
      <c r="A7" s="19" t="s">
        <v>97</v>
      </c>
      <c r="B7" s="19"/>
      <c r="D7" s="4" t="s">
        <v>73</v>
      </c>
      <c r="F7" s="4" t="s">
        <v>73</v>
      </c>
    </row>
    <row r="8" spans="1:6" ht="21.75" customHeight="1" x14ac:dyDescent="0.2">
      <c r="A8" s="21" t="s">
        <v>97</v>
      </c>
      <c r="B8" s="21"/>
      <c r="D8" s="6">
        <v>679</v>
      </c>
      <c r="F8" s="6">
        <v>2236446045</v>
      </c>
    </row>
    <row r="9" spans="1:6" ht="21.75" customHeight="1" x14ac:dyDescent="0.2">
      <c r="A9" s="23" t="s">
        <v>140</v>
      </c>
      <c r="B9" s="23"/>
      <c r="D9" s="9">
        <v>0</v>
      </c>
      <c r="F9" s="9">
        <v>0</v>
      </c>
    </row>
    <row r="10" spans="1:6" ht="21.75" customHeight="1" x14ac:dyDescent="0.2">
      <c r="A10" s="25" t="s">
        <v>141</v>
      </c>
      <c r="B10" s="25"/>
      <c r="D10" s="12">
        <v>28300742</v>
      </c>
      <c r="F10" s="12">
        <v>376456966</v>
      </c>
    </row>
    <row r="11" spans="1:6" ht="21.75" customHeight="1" x14ac:dyDescent="0.2">
      <c r="A11" s="27" t="s">
        <v>55</v>
      </c>
      <c r="B11" s="27"/>
      <c r="D11" s="14">
        <v>28301421</v>
      </c>
      <c r="F11" s="14">
        <v>2612903011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4"/>
  <sheetViews>
    <sheetView rightToLeft="1" workbookViewId="0">
      <selection activeCell="I24" sqref="I24:K2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4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21.75" customHeight="1" x14ac:dyDescent="0.2">
      <c r="A2" s="17" t="s">
        <v>82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14.45" customHeight="1" x14ac:dyDescent="0.2"/>
    <row r="5" spans="1:19" ht="14.45" customHeight="1" x14ac:dyDescent="0.2">
      <c r="A5" s="18" t="s">
        <v>104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14.45" customHeight="1" x14ac:dyDescent="0.2">
      <c r="A6" s="19" t="s">
        <v>57</v>
      </c>
      <c r="C6" s="19" t="s">
        <v>142</v>
      </c>
      <c r="D6" s="19"/>
      <c r="E6" s="19"/>
      <c r="F6" s="19"/>
      <c r="G6" s="19"/>
      <c r="I6" s="19" t="s">
        <v>101</v>
      </c>
      <c r="J6" s="19"/>
      <c r="K6" s="19"/>
      <c r="L6" s="19"/>
      <c r="M6" s="19"/>
      <c r="O6" s="19" t="s">
        <v>102</v>
      </c>
      <c r="P6" s="19"/>
      <c r="Q6" s="19"/>
      <c r="R6" s="19"/>
      <c r="S6" s="19"/>
    </row>
    <row r="7" spans="1:19" ht="51" customHeight="1" x14ac:dyDescent="0.2">
      <c r="A7" s="19"/>
      <c r="C7" s="16" t="s">
        <v>143</v>
      </c>
      <c r="D7" s="3"/>
      <c r="E7" s="16" t="s">
        <v>144</v>
      </c>
      <c r="F7" s="3"/>
      <c r="G7" s="16" t="s">
        <v>145</v>
      </c>
      <c r="I7" s="16" t="s">
        <v>146</v>
      </c>
      <c r="J7" s="3"/>
      <c r="K7" s="16" t="s">
        <v>147</v>
      </c>
      <c r="L7" s="3"/>
      <c r="M7" s="16" t="s">
        <v>148</v>
      </c>
      <c r="O7" s="16" t="s">
        <v>146</v>
      </c>
      <c r="P7" s="3"/>
      <c r="Q7" s="16" t="s">
        <v>147</v>
      </c>
      <c r="R7" s="3"/>
      <c r="S7" s="16" t="s">
        <v>148</v>
      </c>
    </row>
    <row r="8" spans="1:19" ht="21.75" customHeight="1" x14ac:dyDescent="0.2">
      <c r="A8" s="5" t="s">
        <v>33</v>
      </c>
      <c r="C8" s="5" t="s">
        <v>149</v>
      </c>
      <c r="E8" s="6">
        <v>25172000</v>
      </c>
      <c r="G8" s="6">
        <v>1100</v>
      </c>
      <c r="I8" s="6">
        <v>0</v>
      </c>
      <c r="K8" s="6">
        <v>0</v>
      </c>
      <c r="M8" s="6">
        <v>0</v>
      </c>
      <c r="O8" s="6">
        <v>27689200000</v>
      </c>
      <c r="Q8" s="6">
        <v>0</v>
      </c>
      <c r="S8" s="6">
        <v>27689200000</v>
      </c>
    </row>
    <row r="9" spans="1:19" ht="21.75" customHeight="1" x14ac:dyDescent="0.2">
      <c r="A9" s="8" t="s">
        <v>29</v>
      </c>
      <c r="C9" s="8" t="s">
        <v>150</v>
      </c>
      <c r="E9" s="9">
        <v>2994805</v>
      </c>
      <c r="G9" s="9">
        <v>5375</v>
      </c>
      <c r="I9" s="9">
        <v>16097076875</v>
      </c>
      <c r="K9" s="9">
        <v>1022200520</v>
      </c>
      <c r="M9" s="9">
        <v>15074876355</v>
      </c>
      <c r="O9" s="9">
        <v>16097076875</v>
      </c>
      <c r="Q9" s="9">
        <v>1022200520</v>
      </c>
      <c r="S9" s="9">
        <v>15074876355</v>
      </c>
    </row>
    <row r="10" spans="1:19" ht="21.75" customHeight="1" x14ac:dyDescent="0.2">
      <c r="A10" s="8" t="s">
        <v>36</v>
      </c>
      <c r="C10" s="8" t="s">
        <v>151</v>
      </c>
      <c r="E10" s="9">
        <v>1525737</v>
      </c>
      <c r="G10" s="9">
        <v>14500</v>
      </c>
      <c r="I10" s="9">
        <v>0</v>
      </c>
      <c r="K10" s="9">
        <v>0</v>
      </c>
      <c r="M10" s="9">
        <v>0</v>
      </c>
      <c r="O10" s="9">
        <v>22123186500</v>
      </c>
      <c r="Q10" s="9">
        <v>1053485071</v>
      </c>
      <c r="S10" s="9">
        <v>21069701429</v>
      </c>
    </row>
    <row r="11" spans="1:19" ht="21.75" customHeight="1" x14ac:dyDescent="0.2">
      <c r="A11" s="8" t="s">
        <v>50</v>
      </c>
      <c r="C11" s="8" t="s">
        <v>152</v>
      </c>
      <c r="E11" s="9">
        <v>4398461</v>
      </c>
      <c r="G11" s="9">
        <v>750</v>
      </c>
      <c r="I11" s="9">
        <v>0</v>
      </c>
      <c r="K11" s="9">
        <v>0</v>
      </c>
      <c r="M11" s="9">
        <v>0</v>
      </c>
      <c r="O11" s="9">
        <v>3298845750</v>
      </c>
      <c r="Q11" s="9">
        <v>0</v>
      </c>
      <c r="S11" s="9">
        <v>3298845750</v>
      </c>
    </row>
    <row r="12" spans="1:19" ht="21.75" customHeight="1" x14ac:dyDescent="0.2">
      <c r="A12" s="8" t="s">
        <v>42</v>
      </c>
      <c r="C12" s="8" t="s">
        <v>153</v>
      </c>
      <c r="E12" s="9">
        <v>1600000</v>
      </c>
      <c r="G12" s="9">
        <v>700</v>
      </c>
      <c r="I12" s="9">
        <v>0</v>
      </c>
      <c r="K12" s="9">
        <v>0</v>
      </c>
      <c r="M12" s="9">
        <v>0</v>
      </c>
      <c r="O12" s="9">
        <v>1120000000</v>
      </c>
      <c r="Q12" s="9">
        <v>0</v>
      </c>
      <c r="S12" s="9">
        <v>1120000000</v>
      </c>
    </row>
    <row r="13" spans="1:19" ht="21.75" customHeight="1" x14ac:dyDescent="0.2">
      <c r="A13" s="8" t="s">
        <v>35</v>
      </c>
      <c r="C13" s="8" t="s">
        <v>154</v>
      </c>
      <c r="E13" s="9">
        <v>1290000</v>
      </c>
      <c r="G13" s="9">
        <v>12450</v>
      </c>
      <c r="I13" s="9">
        <v>0</v>
      </c>
      <c r="K13" s="9">
        <v>0</v>
      </c>
      <c r="M13" s="9">
        <v>0</v>
      </c>
      <c r="O13" s="9">
        <v>16060500000</v>
      </c>
      <c r="Q13" s="9">
        <v>109255102</v>
      </c>
      <c r="S13" s="9">
        <v>15951244898</v>
      </c>
    </row>
    <row r="14" spans="1:19" ht="21.75" customHeight="1" x14ac:dyDescent="0.2">
      <c r="A14" s="8" t="s">
        <v>47</v>
      </c>
      <c r="C14" s="8" t="s">
        <v>155</v>
      </c>
      <c r="E14" s="9">
        <v>2638762</v>
      </c>
      <c r="G14" s="9">
        <v>1940</v>
      </c>
      <c r="I14" s="9">
        <v>5119198280</v>
      </c>
      <c r="K14" s="9">
        <v>334288236</v>
      </c>
      <c r="M14" s="9">
        <v>4784910044</v>
      </c>
      <c r="O14" s="9">
        <v>5119198280</v>
      </c>
      <c r="Q14" s="9">
        <v>334288236</v>
      </c>
      <c r="S14" s="9">
        <v>4784910044</v>
      </c>
    </row>
    <row r="15" spans="1:19" ht="21.75" customHeight="1" x14ac:dyDescent="0.2">
      <c r="A15" s="8" t="s">
        <v>26</v>
      </c>
      <c r="C15" s="8" t="s">
        <v>156</v>
      </c>
      <c r="E15" s="9">
        <v>24482525</v>
      </c>
      <c r="G15" s="9">
        <v>1350</v>
      </c>
      <c r="I15" s="9">
        <v>0</v>
      </c>
      <c r="K15" s="9">
        <v>0</v>
      </c>
      <c r="M15" s="9">
        <v>0</v>
      </c>
      <c r="O15" s="9">
        <v>33051408750</v>
      </c>
      <c r="Q15" s="9">
        <v>0</v>
      </c>
      <c r="S15" s="9">
        <v>33051408750</v>
      </c>
    </row>
    <row r="16" spans="1:19" ht="21.75" customHeight="1" x14ac:dyDescent="0.2">
      <c r="A16" s="8" t="s">
        <v>22</v>
      </c>
      <c r="C16" s="8" t="s">
        <v>157</v>
      </c>
      <c r="E16" s="9">
        <v>665000</v>
      </c>
      <c r="G16" s="9">
        <v>37000</v>
      </c>
      <c r="I16" s="9">
        <v>0</v>
      </c>
      <c r="K16" s="9">
        <v>0</v>
      </c>
      <c r="M16" s="9">
        <v>0</v>
      </c>
      <c r="O16" s="9">
        <v>24605000000</v>
      </c>
      <c r="Q16" s="9">
        <v>0</v>
      </c>
      <c r="S16" s="9">
        <v>24605000000</v>
      </c>
    </row>
    <row r="17" spans="1:19" ht="21.75" customHeight="1" x14ac:dyDescent="0.2">
      <c r="A17" s="8" t="s">
        <v>37</v>
      </c>
      <c r="C17" s="8" t="s">
        <v>158</v>
      </c>
      <c r="E17" s="9">
        <v>28816665</v>
      </c>
      <c r="G17" s="9">
        <v>266</v>
      </c>
      <c r="I17" s="9">
        <v>7665232890</v>
      </c>
      <c r="K17" s="9">
        <v>463662736</v>
      </c>
      <c r="M17" s="9">
        <v>7201570154</v>
      </c>
      <c r="O17" s="9">
        <v>7665232890</v>
      </c>
      <c r="Q17" s="9">
        <v>463662736</v>
      </c>
      <c r="S17" s="9">
        <v>7201570154</v>
      </c>
    </row>
    <row r="18" spans="1:19" ht="21.75" customHeight="1" x14ac:dyDescent="0.2">
      <c r="A18" s="8" t="s">
        <v>28</v>
      </c>
      <c r="C18" s="8" t="s">
        <v>159</v>
      </c>
      <c r="E18" s="9">
        <v>7211111</v>
      </c>
      <c r="G18" s="9">
        <v>1600</v>
      </c>
      <c r="I18" s="9">
        <v>11537777600</v>
      </c>
      <c r="K18" s="9">
        <v>0</v>
      </c>
      <c r="M18" s="9">
        <v>11537777600</v>
      </c>
      <c r="O18" s="9">
        <v>11537777600</v>
      </c>
      <c r="Q18" s="9">
        <v>0</v>
      </c>
      <c r="S18" s="9">
        <v>11537777600</v>
      </c>
    </row>
    <row r="19" spans="1:19" ht="21.75" customHeight="1" x14ac:dyDescent="0.2">
      <c r="A19" s="8" t="s">
        <v>19</v>
      </c>
      <c r="C19" s="8" t="s">
        <v>7</v>
      </c>
      <c r="E19" s="9">
        <v>1750000</v>
      </c>
      <c r="G19" s="9">
        <v>400</v>
      </c>
      <c r="I19" s="9">
        <v>0</v>
      </c>
      <c r="K19" s="9">
        <v>0</v>
      </c>
      <c r="M19" s="9">
        <v>0</v>
      </c>
      <c r="O19" s="9">
        <v>700000000</v>
      </c>
      <c r="Q19" s="9">
        <v>28956008</v>
      </c>
      <c r="S19" s="9">
        <v>671043992</v>
      </c>
    </row>
    <row r="20" spans="1:19" ht="21.75" customHeight="1" x14ac:dyDescent="0.2">
      <c r="A20" s="10" t="s">
        <v>43</v>
      </c>
      <c r="C20" s="38" t="s">
        <v>160</v>
      </c>
      <c r="E20" s="32">
        <v>46000000</v>
      </c>
      <c r="G20" s="32">
        <v>260</v>
      </c>
      <c r="I20" s="12">
        <v>0</v>
      </c>
      <c r="K20" s="12">
        <v>0</v>
      </c>
      <c r="M20" s="12">
        <v>0</v>
      </c>
      <c r="O20" s="12">
        <v>11960000000</v>
      </c>
      <c r="Q20" s="12">
        <v>169588116</v>
      </c>
      <c r="S20" s="12">
        <v>11790411884</v>
      </c>
    </row>
    <row r="21" spans="1:19" ht="21.75" customHeight="1" x14ac:dyDescent="0.2">
      <c r="A21" s="13" t="s">
        <v>55</v>
      </c>
      <c r="C21" s="32"/>
      <c r="D21" s="36"/>
      <c r="E21" s="32"/>
      <c r="F21" s="36"/>
      <c r="G21" s="32"/>
      <c r="I21" s="14">
        <v>40419285645</v>
      </c>
      <c r="K21" s="14">
        <v>1820151492</v>
      </c>
      <c r="M21" s="14">
        <v>38599134153</v>
      </c>
      <c r="O21" s="14">
        <v>181027426645</v>
      </c>
      <c r="Q21" s="14">
        <v>3181435789</v>
      </c>
      <c r="S21" s="14">
        <v>177845990856</v>
      </c>
    </row>
    <row r="23" spans="1:19" x14ac:dyDescent="0.2">
      <c r="Q23" s="34"/>
    </row>
    <row r="24" spans="1:19" x14ac:dyDescent="0.2">
      <c r="K24" s="34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1.75" customHeight="1" x14ac:dyDescent="0.2">
      <c r="A2" s="17" t="s">
        <v>82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1.7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14.45" customHeight="1" x14ac:dyDescent="0.2"/>
    <row r="5" spans="1:13" ht="14.45" customHeight="1" x14ac:dyDescent="0.2">
      <c r="A5" s="18" t="s">
        <v>163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14.45" customHeight="1" x14ac:dyDescent="0.2">
      <c r="A6" s="19" t="s">
        <v>85</v>
      </c>
      <c r="C6" s="19" t="s">
        <v>101</v>
      </c>
      <c r="D6" s="19"/>
      <c r="E6" s="19"/>
      <c r="F6" s="19"/>
      <c r="G6" s="19"/>
      <c r="I6" s="19" t="s">
        <v>102</v>
      </c>
      <c r="J6" s="19"/>
      <c r="K6" s="19"/>
      <c r="L6" s="19"/>
      <c r="M6" s="19"/>
    </row>
    <row r="7" spans="1:13" ht="29.1" customHeight="1" x14ac:dyDescent="0.2">
      <c r="A7" s="19"/>
      <c r="C7" s="16" t="s">
        <v>161</v>
      </c>
      <c r="D7" s="3"/>
      <c r="E7" s="16" t="s">
        <v>147</v>
      </c>
      <c r="F7" s="3"/>
      <c r="G7" s="16" t="s">
        <v>162</v>
      </c>
      <c r="I7" s="16" t="s">
        <v>161</v>
      </c>
      <c r="J7" s="3"/>
      <c r="K7" s="16" t="s">
        <v>147</v>
      </c>
      <c r="L7" s="3"/>
      <c r="M7" s="16" t="s">
        <v>162</v>
      </c>
    </row>
    <row r="8" spans="1:13" ht="21.75" customHeight="1" x14ac:dyDescent="0.2">
      <c r="A8" s="5" t="s">
        <v>76</v>
      </c>
      <c r="C8" s="6">
        <v>211932</v>
      </c>
      <c r="E8" s="6">
        <v>0</v>
      </c>
      <c r="G8" s="6">
        <v>211932</v>
      </c>
      <c r="I8" s="6">
        <v>16380378</v>
      </c>
      <c r="K8" s="6">
        <v>0</v>
      </c>
      <c r="M8" s="6">
        <v>16380378</v>
      </c>
    </row>
    <row r="9" spans="1:13" ht="21.75" customHeight="1" x14ac:dyDescent="0.2">
      <c r="A9" s="8" t="s">
        <v>76</v>
      </c>
      <c r="C9" s="9">
        <v>24665</v>
      </c>
      <c r="E9" s="9">
        <v>0</v>
      </c>
      <c r="G9" s="9">
        <v>24665</v>
      </c>
      <c r="I9" s="9">
        <v>189834</v>
      </c>
      <c r="K9" s="9">
        <v>0</v>
      </c>
      <c r="M9" s="9">
        <v>189834</v>
      </c>
    </row>
    <row r="10" spans="1:13" ht="21.75" customHeight="1" x14ac:dyDescent="0.2">
      <c r="A10" s="8" t="s">
        <v>77</v>
      </c>
      <c r="C10" s="9">
        <v>8594</v>
      </c>
      <c r="E10" s="9">
        <v>0</v>
      </c>
      <c r="G10" s="9">
        <v>8594</v>
      </c>
      <c r="I10" s="9">
        <v>131291</v>
      </c>
      <c r="K10" s="9">
        <v>0</v>
      </c>
      <c r="M10" s="9">
        <v>131291</v>
      </c>
    </row>
    <row r="11" spans="1:13" ht="21.75" customHeight="1" x14ac:dyDescent="0.2">
      <c r="A11" s="8" t="s">
        <v>78</v>
      </c>
      <c r="C11" s="9">
        <v>1265471</v>
      </c>
      <c r="E11" s="9">
        <v>0</v>
      </c>
      <c r="G11" s="9">
        <v>1265471</v>
      </c>
      <c r="I11" s="9">
        <v>60091284</v>
      </c>
      <c r="K11" s="9">
        <v>0</v>
      </c>
      <c r="M11" s="9">
        <v>60091284</v>
      </c>
    </row>
    <row r="12" spans="1:13" ht="21.75" customHeight="1" x14ac:dyDescent="0.2">
      <c r="A12" s="10" t="s">
        <v>79</v>
      </c>
      <c r="C12" s="12">
        <v>44246</v>
      </c>
      <c r="E12" s="12">
        <v>0</v>
      </c>
      <c r="G12" s="12">
        <v>44246</v>
      </c>
      <c r="I12" s="12">
        <v>297796</v>
      </c>
      <c r="K12" s="12">
        <v>0</v>
      </c>
      <c r="M12" s="12">
        <v>297796</v>
      </c>
    </row>
    <row r="13" spans="1:13" ht="21.75" customHeight="1" x14ac:dyDescent="0.2">
      <c r="A13" s="13" t="s">
        <v>55</v>
      </c>
      <c r="C13" s="14">
        <v>1554908</v>
      </c>
      <c r="E13" s="14">
        <v>0</v>
      </c>
      <c r="G13" s="14">
        <v>1554908</v>
      </c>
      <c r="I13" s="14">
        <v>77090583</v>
      </c>
      <c r="K13" s="14">
        <v>0</v>
      </c>
      <c r="M13" s="14">
        <v>77090583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2025-06-29T09:23:42Z</dcterms:created>
  <dcterms:modified xsi:type="dcterms:W3CDTF">2025-06-29T11:06:41Z</dcterms:modified>
</cp:coreProperties>
</file>