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مشترک رشد سامان\افشای پرتفو\1403\"/>
    </mc:Choice>
  </mc:AlternateContent>
  <xr:revisionPtr revIDLastSave="0" documentId="13_ncr:1_{BBE4A585-AA98-4B2D-B754-FBE3B26B4A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درآمد!$A$1:$K$11</definedName>
    <definedName name="_xlnm.Print_Area" localSheetId="4">'درآمد سپرده بانکی'!$A$1:$K$14</definedName>
    <definedName name="_xlnm.Print_Area" localSheetId="3">'درآمد سرمایه گذاری در سهام'!$A$1:$X$71</definedName>
    <definedName name="_xlnm.Print_Area" localSheetId="6">'درآمد سود سهام'!$A$1:$T$50</definedName>
    <definedName name="_xlnm.Print_Area" localSheetId="9">'درآمد ناشی از تغییر قیمت اوراق'!$A$1:$S$50</definedName>
    <definedName name="_xlnm.Print_Area" localSheetId="8">'درآمد ناشی از فروش'!$A$1:$S$54</definedName>
    <definedName name="_xlnm.Print_Area" localSheetId="5">'سایر درآمدها'!$A$1:$G$11</definedName>
    <definedName name="_xlnm.Print_Area" localSheetId="1">سپرده!$A$1:$M$17</definedName>
    <definedName name="_xlnm.Print_Area" localSheetId="7">'سود سپرده بانکی'!$A$1:$N$14</definedName>
    <definedName name="_xlnm.Print_Area" localSheetId="0">سهام!$A$1:$AC$53</definedName>
  </definedNames>
  <calcPr calcId="191029"/>
</workbook>
</file>

<file path=xl/calcChain.xml><?xml version="1.0" encoding="utf-8"?>
<calcChain xmlns="http://schemas.openxmlformats.org/spreadsheetml/2006/main">
  <c r="L10" i="9" l="1"/>
  <c r="L71" i="9" s="1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9" i="9"/>
  <c r="F11" i="8"/>
  <c r="H8" i="8" s="1"/>
  <c r="H11" i="8" s="1"/>
  <c r="W71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9" i="9"/>
  <c r="J11" i="8"/>
  <c r="J9" i="8"/>
  <c r="J10" i="8"/>
  <c r="J8" i="8"/>
  <c r="H9" i="8"/>
  <c r="H10" i="8"/>
  <c r="F10" i="8"/>
  <c r="F9" i="8"/>
  <c r="F8" i="8"/>
  <c r="U71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9" i="9"/>
  <c r="P71" i="9"/>
  <c r="P67" i="9"/>
  <c r="N71" i="9"/>
  <c r="N64" i="9"/>
  <c r="J71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9" i="9"/>
  <c r="H71" i="9"/>
  <c r="H11" i="9"/>
  <c r="D71" i="9"/>
  <c r="D64" i="9"/>
  <c r="J14" i="13"/>
  <c r="J9" i="13"/>
  <c r="J10" i="13"/>
  <c r="J11" i="13"/>
  <c r="J12" i="13"/>
  <c r="J13" i="13"/>
  <c r="J8" i="13"/>
  <c r="F14" i="13"/>
  <c r="F9" i="13"/>
  <c r="F10" i="13"/>
  <c r="F11" i="13"/>
  <c r="F12" i="13"/>
  <c r="F13" i="13"/>
  <c r="F8" i="13"/>
  <c r="S50" i="15"/>
  <c r="S48" i="15"/>
  <c r="O50" i="15"/>
  <c r="O29" i="15"/>
  <c r="O39" i="15"/>
  <c r="O48" i="15"/>
  <c r="M50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8" i="15"/>
  <c r="I50" i="15"/>
  <c r="I35" i="15"/>
  <c r="I54" i="19"/>
  <c r="I11" i="19"/>
  <c r="I34" i="21"/>
  <c r="I50" i="21"/>
  <c r="G34" i="21"/>
  <c r="Q50" i="21"/>
  <c r="Q47" i="21"/>
  <c r="L17" i="7"/>
  <c r="L10" i="7"/>
  <c r="L11" i="7"/>
  <c r="L12" i="7"/>
  <c r="L13" i="7"/>
  <c r="L14" i="7"/>
  <c r="L15" i="7"/>
  <c r="L16" i="7"/>
  <c r="L9" i="7"/>
  <c r="AB53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9" i="2"/>
  <c r="J53" i="2"/>
  <c r="J48" i="2"/>
  <c r="Z53" i="2"/>
  <c r="Z50" i="2"/>
</calcChain>
</file>

<file path=xl/sharedStrings.xml><?xml version="1.0" encoding="utf-8"?>
<sst xmlns="http://schemas.openxmlformats.org/spreadsheetml/2006/main" count="468" uniqueCount="172">
  <si>
    <t>صندوق رشد سامان</t>
  </si>
  <si>
    <t>صورت وضعیت پرتفوی</t>
  </si>
  <si>
    <t>برای ماه منتهی به 1403/05/31</t>
  </si>
  <si>
    <t>-1</t>
  </si>
  <si>
    <t>سرمایه گذاری ها</t>
  </si>
  <si>
    <t>-1-1</t>
  </si>
  <si>
    <t>سرمایه گذاری در سهام و حق تقدم سهام</t>
  </si>
  <si>
    <t>1403/04/31</t>
  </si>
  <si>
    <t>تغییرات طی دوره</t>
  </si>
  <si>
    <t>1403/05/31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</si>
  <si>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</si>
  <si>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</si>
  <si>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</si>
  <si>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</si>
  <si>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</si>
  <si>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</si>
  <si>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</si>
  <si>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</si>
  <si>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</si>
  <si>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</si>
  <si>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بانک  پاسارگاد</t>
  </si>
  <si>
    <t>بانک سامان</t>
  </si>
  <si>
    <t>بانک ملت</t>
  </si>
  <si>
    <t>بهمن  دیزل</t>
  </si>
  <si>
    <t>بیمه اتکایی ایران معین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</si>
  <si>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</si>
  <si>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</si>
  <si>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</si>
  <si>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</si>
  <si>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پتروشیمی پردیس</t>
  </si>
  <si>
    <t>پتروشیمی تندگویان</t>
  </si>
  <si>
    <t>پتروشیمی جم پیلن</t>
  </si>
  <si>
    <t>پرتو بار فرابر خلیج فارس</t>
  </si>
  <si>
    <t>پویا زرکان آق دره</t>
  </si>
  <si>
    <t>تامین سرمایه کاردان</t>
  </si>
  <si>
    <t>تایدواترخاورمیانه</t>
  </si>
  <si>
    <t>تولیدات پتروشیمی قائد بصیر</t>
  </si>
  <si>
    <t>ح . فجر انرژی خلیج فارس</t>
  </si>
  <si>
    <t>داروسازی‌ اکسیر</t>
  </si>
  <si>
    <t>سایپا</t>
  </si>
  <si>
    <t>سرمایه گذاری سبحان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</si>
  <si>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</si>
  <si>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</si>
  <si>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</si>
  <si>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ملی‌ایران‌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</si>
  <si>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</si>
  <si>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</si>
  <si>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</si>
  <si>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سیمان‌ صوفیان‌</t>
  </si>
  <si>
    <t>صنایع شیمیایی کیمیاگران امروز</t>
  </si>
  <si>
    <t>فجر انرژی خلیج فارس</t>
  </si>
  <si>
    <t>فولاد مبارکه اصفهان</t>
  </si>
  <si>
    <t>قند لرستان‌</t>
  </si>
  <si>
    <t>گروه انتخاب الکترونیک آرمان</t>
  </si>
  <si>
    <t>گروه مالی صبا تامین</t>
  </si>
  <si>
    <t>معدنی‌ املاح‌  ایران‌</t>
  </si>
  <si>
    <t>ملی شیمی کشاورز</t>
  </si>
  <si>
    <t>ملی‌ صنایع‌ مس‌ ایران‌</t>
  </si>
  <si>
    <t>نفت‌ بهران‌</t>
  </si>
  <si>
    <t>کاشی‌ الوند</t>
  </si>
  <si>
    <t>کربن‌ ایران‌</t>
  </si>
  <si>
    <t>کویر تایر</t>
  </si>
  <si>
    <t>گواهي سپرده کالايي شمش طلا</t>
  </si>
  <si>
    <t>جمع</t>
  </si>
  <si>
    <t>نام سهام</t>
  </si>
  <si>
    <t>-2-1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</si>
  <si>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</si>
  <si>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</si>
  <si>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</si>
  <si>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</si>
  <si>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</si>
  <si>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جام جم 821-819-1792880-1</t>
  </si>
  <si>
    <t>سپرده کوتاه مدت بانک سامان جام جم 821-810-1792880-1</t>
  </si>
  <si>
    <t>سپرده کوتاه مدت بانک سامان ملاصدرا 829-810-1792880-1</t>
  </si>
  <si>
    <t>سپرده کوتاه مدت بانک تجارت مطهری مهرداد 279928792</t>
  </si>
  <si>
    <t>سپرده کوتاه مدت بانک صادرات فردوسی 0217334540004</t>
  </si>
  <si>
    <t>سپرده کوتاه مدت بانک سامان سرو 849-810-1792880-1</t>
  </si>
  <si>
    <t>حساب جاری بانک سامان جام جم 821-40-1792880-1</t>
  </si>
  <si>
    <t>حساب جاری بانک سامان سرو 849-40-1792880-1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</si>
  <si>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</si>
  <si>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</si>
  <si>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</si>
  <si>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</si>
  <si>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</si>
  <si>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</si>
  <si>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</si>
  <si>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</si>
  <si>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2-2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</si>
  <si>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</si>
  <si>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</si>
  <si>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</si>
  <si>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</si>
  <si>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</si>
  <si>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</si>
  <si>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</si>
  <si>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</si>
  <si>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</si>
  <si>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</si>
  <si>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داروسازی‌ سینا</t>
  </si>
  <si>
    <t>صنایع‌ لاستیکی‌  سهند</t>
  </si>
  <si>
    <t>پارس فنر</t>
  </si>
  <si>
    <t>فولاد هرمزگان جنوب</t>
  </si>
  <si>
    <t>غلتک سازان سپاهان</t>
  </si>
  <si>
    <t>سرمایه گذاری دارویی تامین</t>
  </si>
  <si>
    <t>سپید ماکیان</t>
  </si>
  <si>
    <t>آنتی بیوتیک سازی ایران</t>
  </si>
  <si>
    <t>تولیدی و صنعتی گوهرفام</t>
  </si>
  <si>
    <t>سرمایه‌گذاری‌توسعه‌آذربایجان‌</t>
  </si>
  <si>
    <t>س. نفت و گاز و پتروشیمی تأمین</t>
  </si>
  <si>
    <t>نشاسته و گلوکز آردینه</t>
  </si>
  <si>
    <t>توسعه حمل و نقل ریلی پارسیان</t>
  </si>
  <si>
    <t>سرمایه‌ گذاری‌ آتیه‌ دماوند</t>
  </si>
  <si>
    <t>توسعه معادن کرومیت کاوندگان</t>
  </si>
  <si>
    <t>نخریسی و نساجی خسروی خراسان</t>
  </si>
  <si>
    <t>صنعتی‌ بهشهر</t>
  </si>
  <si>
    <t>گواهی سپرده کالایی شمش طلا</t>
  </si>
  <si>
    <t>-2-2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</si>
  <si>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</si>
  <si>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</si>
  <si>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</si>
  <si>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</si>
  <si>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</si>
  <si>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</si>
  <si>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</si>
  <si>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</si>
  <si>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</si>
  <si>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</si>
  <si>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</si>
  <si>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</si>
  <si>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</si>
  <si>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</si>
  <si>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1403/03/26</t>
  </si>
  <si>
    <t>1403/04/16</t>
  </si>
  <si>
    <t>1403/04/30</t>
  </si>
  <si>
    <t>1403/01/29</t>
  </si>
  <si>
    <t>1403/01/28</t>
  </si>
  <si>
    <t>1403/05/27</t>
  </si>
  <si>
    <t>1403/04/28</t>
  </si>
  <si>
    <t>1403/03/09</t>
  </si>
  <si>
    <t>1402/11/18</t>
  </si>
  <si>
    <t>1402/08/28</t>
  </si>
  <si>
    <t>1403/02/22</t>
  </si>
  <si>
    <t>1403/02/31</t>
  </si>
  <si>
    <t>1403/03/30</t>
  </si>
  <si>
    <t>1402/10/06</t>
  </si>
  <si>
    <t>1403/03/21</t>
  </si>
  <si>
    <t>1402/12/05</t>
  </si>
  <si>
    <t>1402/10/27</t>
  </si>
  <si>
    <t>1403/02/23</t>
  </si>
  <si>
    <t>1403/05/30</t>
  </si>
  <si>
    <t>1403/03/06</t>
  </si>
  <si>
    <t>1402/11/24</t>
  </si>
  <si>
    <t>1402/12/22</t>
  </si>
  <si>
    <t>1403/05/11</t>
  </si>
  <si>
    <t>1402/10/30</t>
  </si>
  <si>
    <t>1403/01/25</t>
  </si>
  <si>
    <t>1403/04/24</t>
  </si>
  <si>
    <t>1403/04/23</t>
  </si>
  <si>
    <t>1403/03/01</t>
  </si>
  <si>
    <t>1403/04/20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</si>
  <si>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</si>
  <si>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</si>
  <si>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</si>
  <si>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</si>
  <si>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</si>
  <si>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</si>
  <si>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</si>
  <si>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</si>
  <si>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</si>
  <si>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2-1</t>
  </si>
  <si>
    <t>2-3</t>
  </si>
  <si>
    <t>-2-3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</si>
</sst>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4" fillId="0" borderId="2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top"/>
    </xf>
    <xf numFmtId="4" fontId="4" fillId="0" borderId="6" xfId="0" applyNumberFormat="1" applyFont="1" applyBorder="1" applyAlignment="1">
      <alignment horizontal="center" vertical="top"/>
    </xf>
    <xf numFmtId="3" fontId="4" fillId="0" borderId="8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" fontId="4" fillId="0" borderId="9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7"/>
  <sheetViews>
    <sheetView rightToLeft="1" tabSelected="1" workbookViewId="0">
      <selection activeCell="X65" sqref="X65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17.7109375" bestFit="1" customWidth="1"/>
    <col min="9" max="9" width="1.28515625" customWidth="1"/>
    <col min="10" max="10" width="17.5703125" bestFit="1" customWidth="1"/>
    <col min="11" max="11" width="1.28515625" customWidth="1"/>
    <col min="12" max="12" width="11" bestFit="1" customWidth="1"/>
    <col min="13" max="13" width="1.28515625" customWidth="1"/>
    <col min="14" max="14" width="16" bestFit="1" customWidth="1"/>
    <col min="15" max="15" width="1.28515625" customWidth="1"/>
    <col min="16" max="16" width="11.7109375" bestFit="1" customWidth="1"/>
    <col min="17" max="17" width="1.28515625" customWidth="1"/>
    <col min="18" max="18" width="14.85546875" bestFit="1" customWidth="1"/>
    <col min="19" max="19" width="1.28515625" customWidth="1"/>
    <col min="20" max="20" width="11.85546875" bestFit="1" customWidth="1"/>
    <col min="21" max="21" width="1.28515625" customWidth="1"/>
    <col min="22" max="22" width="16.140625" bestFit="1" customWidth="1"/>
    <col min="23" max="23" width="1.28515625" customWidth="1"/>
    <col min="24" max="24" width="17.7109375" bestFit="1" customWidth="1"/>
    <col min="25" max="25" width="1.28515625" customWidth="1"/>
    <col min="26" max="26" width="17.855468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28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ht="18.75" customHeight="1" x14ac:dyDescent="0.2">
      <c r="A4" s="1" t="s">
        <v>3</v>
      </c>
      <c r="B4" s="12" t="s">
        <v>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ht="29.25" customHeight="1" x14ac:dyDescent="0.2">
      <c r="A5" s="12" t="s">
        <v>5</v>
      </c>
      <c r="B5" s="12"/>
      <c r="C5" s="12" t="s">
        <v>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 ht="14.45" customHeight="1" x14ac:dyDescent="0.2">
      <c r="F6" s="13" t="s">
        <v>7</v>
      </c>
      <c r="G6" s="13"/>
      <c r="H6" s="13"/>
      <c r="I6" s="13"/>
      <c r="J6" s="13"/>
      <c r="L6" s="13" t="s">
        <v>8</v>
      </c>
      <c r="M6" s="13"/>
      <c r="N6" s="13"/>
      <c r="O6" s="13"/>
      <c r="P6" s="13"/>
      <c r="Q6" s="13"/>
      <c r="R6" s="13"/>
      <c r="T6" s="13" t="s">
        <v>9</v>
      </c>
      <c r="U6" s="13"/>
      <c r="V6" s="13"/>
      <c r="W6" s="13"/>
      <c r="X6" s="13"/>
      <c r="Y6" s="13"/>
      <c r="Z6" s="13"/>
      <c r="AA6" s="13"/>
      <c r="AB6" s="13"/>
    </row>
    <row r="7" spans="1:28" ht="14.45" customHeight="1" x14ac:dyDescent="0.2">
      <c r="F7" s="3"/>
      <c r="G7" s="3"/>
      <c r="H7" s="3"/>
      <c r="I7" s="3"/>
      <c r="J7" s="3"/>
      <c r="L7" s="14" t="s">
        <v>10</v>
      </c>
      <c r="M7" s="14"/>
      <c r="N7" s="14"/>
      <c r="O7" s="3"/>
      <c r="P7" s="14" t="s">
        <v>11</v>
      </c>
      <c r="Q7" s="14"/>
      <c r="R7" s="14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13" t="s">
        <v>12</v>
      </c>
      <c r="B8" s="13"/>
      <c r="C8" s="13"/>
      <c r="E8" s="13" t="s">
        <v>13</v>
      </c>
      <c r="F8" s="1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15" t="s">
        <v>19</v>
      </c>
      <c r="B9" s="15"/>
      <c r="C9" s="15"/>
      <c r="E9" s="26">
        <v>12000000</v>
      </c>
      <c r="F9" s="26"/>
      <c r="G9" s="27"/>
      <c r="H9" s="28">
        <v>44709540146</v>
      </c>
      <c r="I9" s="27"/>
      <c r="J9" s="28">
        <v>19622547000</v>
      </c>
      <c r="K9" s="27"/>
      <c r="L9" s="28">
        <v>0</v>
      </c>
      <c r="M9" s="27"/>
      <c r="N9" s="28">
        <v>0</v>
      </c>
      <c r="O9" s="27"/>
      <c r="P9" s="28">
        <v>0</v>
      </c>
      <c r="Q9" s="27"/>
      <c r="R9" s="28">
        <v>0</v>
      </c>
      <c r="S9" s="27"/>
      <c r="T9" s="28">
        <v>12000000</v>
      </c>
      <c r="U9" s="27"/>
      <c r="V9" s="28">
        <v>1291</v>
      </c>
      <c r="W9" s="27"/>
      <c r="X9" s="28">
        <v>44709540146</v>
      </c>
      <c r="Y9" s="27"/>
      <c r="Z9" s="28">
        <v>15399822600</v>
      </c>
      <c r="AA9" s="27"/>
      <c r="AB9" s="29">
        <f>Z9/2716156294115*100</f>
        <v>0.56697115086367644</v>
      </c>
    </row>
    <row r="10" spans="1:28" ht="21.75" customHeight="1" x14ac:dyDescent="0.2">
      <c r="A10" s="16" t="s">
        <v>20</v>
      </c>
      <c r="B10" s="16"/>
      <c r="C10" s="16"/>
      <c r="E10" s="30">
        <v>10000000</v>
      </c>
      <c r="F10" s="30"/>
      <c r="G10" s="27"/>
      <c r="H10" s="31">
        <v>25055723200</v>
      </c>
      <c r="I10" s="27"/>
      <c r="J10" s="31">
        <v>24831369000</v>
      </c>
      <c r="K10" s="27"/>
      <c r="L10" s="31">
        <v>0</v>
      </c>
      <c r="M10" s="27"/>
      <c r="N10" s="31">
        <v>0</v>
      </c>
      <c r="O10" s="27"/>
      <c r="P10" s="31">
        <v>0</v>
      </c>
      <c r="Q10" s="27"/>
      <c r="R10" s="31">
        <v>0</v>
      </c>
      <c r="S10" s="27"/>
      <c r="T10" s="31">
        <v>10000000</v>
      </c>
      <c r="U10" s="27"/>
      <c r="V10" s="31">
        <v>2158</v>
      </c>
      <c r="W10" s="27"/>
      <c r="X10" s="31">
        <v>25055723200</v>
      </c>
      <c r="Y10" s="27"/>
      <c r="Z10" s="31">
        <v>21451599000</v>
      </c>
      <c r="AA10" s="27"/>
      <c r="AB10" s="40">
        <f t="shared" ref="AB10:AB52" si="0">Z10/2716156294115*100</f>
        <v>0.78977778438149604</v>
      </c>
    </row>
    <row r="11" spans="1:28" ht="21.75" customHeight="1" x14ac:dyDescent="0.2">
      <c r="A11" s="16" t="s">
        <v>21</v>
      </c>
      <c r="B11" s="16"/>
      <c r="C11" s="16"/>
      <c r="E11" s="30">
        <v>80467959</v>
      </c>
      <c r="F11" s="30"/>
      <c r="G11" s="27"/>
      <c r="H11" s="31">
        <v>126382344961</v>
      </c>
      <c r="I11" s="27"/>
      <c r="J11" s="31">
        <v>148059962265.95099</v>
      </c>
      <c r="K11" s="27"/>
      <c r="L11" s="31">
        <v>0</v>
      </c>
      <c r="M11" s="27"/>
      <c r="N11" s="31">
        <v>0</v>
      </c>
      <c r="O11" s="27"/>
      <c r="P11" s="31">
        <v>0</v>
      </c>
      <c r="Q11" s="27"/>
      <c r="R11" s="31">
        <v>0</v>
      </c>
      <c r="S11" s="27"/>
      <c r="T11" s="31">
        <v>80467959</v>
      </c>
      <c r="U11" s="27"/>
      <c r="V11" s="31">
        <v>1700</v>
      </c>
      <c r="W11" s="27"/>
      <c r="X11" s="31">
        <v>126382344961</v>
      </c>
      <c r="Y11" s="27"/>
      <c r="Z11" s="31">
        <v>135981596894.715</v>
      </c>
      <c r="AA11" s="27"/>
      <c r="AB11" s="40">
        <f t="shared" si="0"/>
        <v>5.0063980923830309</v>
      </c>
    </row>
    <row r="12" spans="1:28" ht="21.75" customHeight="1" x14ac:dyDescent="0.2">
      <c r="A12" s="16" t="s">
        <v>22</v>
      </c>
      <c r="B12" s="16"/>
      <c r="C12" s="16"/>
      <c r="E12" s="30">
        <v>10056657</v>
      </c>
      <c r="F12" s="30"/>
      <c r="G12" s="27"/>
      <c r="H12" s="31">
        <v>24022272000</v>
      </c>
      <c r="I12" s="27"/>
      <c r="J12" s="31">
        <v>21343210466.964699</v>
      </c>
      <c r="K12" s="27"/>
      <c r="L12" s="31">
        <v>0</v>
      </c>
      <c r="M12" s="27"/>
      <c r="N12" s="31">
        <v>0</v>
      </c>
      <c r="O12" s="27"/>
      <c r="P12" s="31">
        <v>0</v>
      </c>
      <c r="Q12" s="27"/>
      <c r="R12" s="31">
        <v>0</v>
      </c>
      <c r="S12" s="27"/>
      <c r="T12" s="31">
        <v>10056657</v>
      </c>
      <c r="U12" s="27"/>
      <c r="V12" s="31">
        <v>1952</v>
      </c>
      <c r="W12" s="27"/>
      <c r="X12" s="31">
        <v>24022272000</v>
      </c>
      <c r="Y12" s="27"/>
      <c r="Z12" s="31">
        <v>19513792426.939201</v>
      </c>
      <c r="AA12" s="27"/>
      <c r="AB12" s="40">
        <f t="shared" si="0"/>
        <v>0.71843407793649605</v>
      </c>
    </row>
    <row r="13" spans="1:28" ht="21.75" customHeight="1" x14ac:dyDescent="0.2">
      <c r="A13" s="16" t="s">
        <v>23</v>
      </c>
      <c r="B13" s="16"/>
      <c r="C13" s="16"/>
      <c r="E13" s="30">
        <v>12418268</v>
      </c>
      <c r="F13" s="30"/>
      <c r="G13" s="27"/>
      <c r="H13" s="31">
        <v>65999873362</v>
      </c>
      <c r="I13" s="27"/>
      <c r="J13" s="31">
        <v>38255231467.434601</v>
      </c>
      <c r="K13" s="27"/>
      <c r="L13" s="31">
        <v>0</v>
      </c>
      <c r="M13" s="27"/>
      <c r="N13" s="31">
        <v>0</v>
      </c>
      <c r="O13" s="27"/>
      <c r="P13" s="31">
        <v>0</v>
      </c>
      <c r="Q13" s="27"/>
      <c r="R13" s="31">
        <v>0</v>
      </c>
      <c r="S13" s="27"/>
      <c r="T13" s="31">
        <v>12418268</v>
      </c>
      <c r="U13" s="27"/>
      <c r="V13" s="31">
        <v>2402</v>
      </c>
      <c r="W13" s="27"/>
      <c r="X13" s="31">
        <v>65999873362</v>
      </c>
      <c r="Y13" s="27"/>
      <c r="Z13" s="31">
        <v>29651199091.570801</v>
      </c>
      <c r="AA13" s="27"/>
      <c r="AB13" s="40">
        <f t="shared" si="0"/>
        <v>1.091660268439449</v>
      </c>
    </row>
    <row r="14" spans="1:28" ht="21.75" customHeight="1" x14ac:dyDescent="0.2">
      <c r="A14" s="16" t="s">
        <v>24</v>
      </c>
      <c r="B14" s="16"/>
      <c r="C14" s="16"/>
      <c r="E14" s="30">
        <v>1562500</v>
      </c>
      <c r="F14" s="30"/>
      <c r="G14" s="27"/>
      <c r="H14" s="31">
        <v>3543839888</v>
      </c>
      <c r="I14" s="27"/>
      <c r="J14" s="31">
        <v>4271308593.75</v>
      </c>
      <c r="K14" s="27"/>
      <c r="L14" s="31">
        <v>0</v>
      </c>
      <c r="M14" s="27"/>
      <c r="N14" s="31">
        <v>0</v>
      </c>
      <c r="O14" s="27"/>
      <c r="P14" s="31">
        <v>0</v>
      </c>
      <c r="Q14" s="27"/>
      <c r="R14" s="31">
        <v>0</v>
      </c>
      <c r="S14" s="27"/>
      <c r="T14" s="31">
        <v>1562500</v>
      </c>
      <c r="U14" s="27"/>
      <c r="V14" s="31">
        <v>2441</v>
      </c>
      <c r="W14" s="27"/>
      <c r="X14" s="31">
        <v>3543839888</v>
      </c>
      <c r="Y14" s="27"/>
      <c r="Z14" s="31">
        <v>3791368828.125</v>
      </c>
      <c r="AA14" s="27"/>
      <c r="AB14" s="40">
        <f t="shared" si="0"/>
        <v>0.13958581236063716</v>
      </c>
    </row>
    <row r="15" spans="1:28" ht="21.75" customHeight="1" x14ac:dyDescent="0.2">
      <c r="A15" s="16" t="s">
        <v>25</v>
      </c>
      <c r="B15" s="16"/>
      <c r="C15" s="16"/>
      <c r="E15" s="30">
        <v>32000000</v>
      </c>
      <c r="F15" s="30"/>
      <c r="G15" s="27"/>
      <c r="H15" s="31">
        <v>74827642454</v>
      </c>
      <c r="I15" s="27"/>
      <c r="J15" s="31">
        <v>68517878400</v>
      </c>
      <c r="K15" s="27"/>
      <c r="L15" s="31">
        <v>0</v>
      </c>
      <c r="M15" s="27"/>
      <c r="N15" s="31">
        <v>0</v>
      </c>
      <c r="O15" s="27"/>
      <c r="P15" s="31">
        <v>0</v>
      </c>
      <c r="Q15" s="27"/>
      <c r="R15" s="31">
        <v>0</v>
      </c>
      <c r="S15" s="27"/>
      <c r="T15" s="31">
        <v>32000000</v>
      </c>
      <c r="U15" s="27"/>
      <c r="V15" s="31">
        <v>1763</v>
      </c>
      <c r="W15" s="27"/>
      <c r="X15" s="31">
        <v>74827642454</v>
      </c>
      <c r="Y15" s="27"/>
      <c r="Z15" s="31">
        <v>56080324800</v>
      </c>
      <c r="AA15" s="27"/>
      <c r="AB15" s="40">
        <f t="shared" si="0"/>
        <v>2.0646943226907544</v>
      </c>
    </row>
    <row r="16" spans="1:28" ht="21.75" customHeight="1" x14ac:dyDescent="0.2">
      <c r="A16" s="16" t="s">
        <v>26</v>
      </c>
      <c r="B16" s="16"/>
      <c r="C16" s="16"/>
      <c r="E16" s="30">
        <v>6300000</v>
      </c>
      <c r="F16" s="30"/>
      <c r="G16" s="27"/>
      <c r="H16" s="31">
        <v>90315843663</v>
      </c>
      <c r="I16" s="27"/>
      <c r="J16" s="31">
        <v>94313475900</v>
      </c>
      <c r="K16" s="27"/>
      <c r="L16" s="31">
        <v>10121217</v>
      </c>
      <c r="M16" s="27"/>
      <c r="N16" s="31">
        <v>0</v>
      </c>
      <c r="O16" s="27"/>
      <c r="P16" s="31">
        <v>0</v>
      </c>
      <c r="Q16" s="27"/>
      <c r="R16" s="31">
        <v>0</v>
      </c>
      <c r="S16" s="27"/>
      <c r="T16" s="31">
        <v>16421217</v>
      </c>
      <c r="U16" s="27"/>
      <c r="V16" s="31">
        <v>5520</v>
      </c>
      <c r="W16" s="27"/>
      <c r="X16" s="31">
        <v>90315843663</v>
      </c>
      <c r="Y16" s="27"/>
      <c r="Z16" s="31">
        <v>90105779388.852005</v>
      </c>
      <c r="AA16" s="27"/>
      <c r="AB16" s="40">
        <f t="shared" si="0"/>
        <v>3.3174003861295107</v>
      </c>
    </row>
    <row r="17" spans="1:28" ht="21.75" customHeight="1" x14ac:dyDescent="0.2">
      <c r="A17" s="16" t="s">
        <v>27</v>
      </c>
      <c r="B17" s="16"/>
      <c r="C17" s="16"/>
      <c r="E17" s="30">
        <v>2000000</v>
      </c>
      <c r="F17" s="30"/>
      <c r="G17" s="27"/>
      <c r="H17" s="31">
        <v>74747809440</v>
      </c>
      <c r="I17" s="27"/>
      <c r="J17" s="31">
        <v>69981120000</v>
      </c>
      <c r="K17" s="27"/>
      <c r="L17" s="31">
        <v>0</v>
      </c>
      <c r="M17" s="27"/>
      <c r="N17" s="31">
        <v>0</v>
      </c>
      <c r="O17" s="27"/>
      <c r="P17" s="31">
        <v>0</v>
      </c>
      <c r="Q17" s="27"/>
      <c r="R17" s="31">
        <v>0</v>
      </c>
      <c r="S17" s="27"/>
      <c r="T17" s="31">
        <v>2000000</v>
      </c>
      <c r="U17" s="27"/>
      <c r="V17" s="31">
        <v>30500</v>
      </c>
      <c r="W17" s="27"/>
      <c r="X17" s="31">
        <v>74747809440</v>
      </c>
      <c r="Y17" s="27"/>
      <c r="Z17" s="31">
        <v>60637050000</v>
      </c>
      <c r="AA17" s="27"/>
      <c r="AB17" s="40">
        <f t="shared" si="0"/>
        <v>2.2324580559439879</v>
      </c>
    </row>
    <row r="18" spans="1:28" ht="21.75" customHeight="1" x14ac:dyDescent="0.2">
      <c r="A18" s="16" t="s">
        <v>28</v>
      </c>
      <c r="B18" s="16"/>
      <c r="C18" s="16"/>
      <c r="E18" s="30">
        <v>11200000</v>
      </c>
      <c r="F18" s="30"/>
      <c r="G18" s="27"/>
      <c r="H18" s="31">
        <v>142001655017</v>
      </c>
      <c r="I18" s="27"/>
      <c r="J18" s="31">
        <v>120685622400</v>
      </c>
      <c r="K18" s="27"/>
      <c r="L18" s="31">
        <v>0</v>
      </c>
      <c r="M18" s="27"/>
      <c r="N18" s="31">
        <v>0</v>
      </c>
      <c r="O18" s="27"/>
      <c r="P18" s="31">
        <v>0</v>
      </c>
      <c r="Q18" s="27"/>
      <c r="R18" s="31">
        <v>0</v>
      </c>
      <c r="S18" s="27"/>
      <c r="T18" s="31">
        <v>11200000</v>
      </c>
      <c r="U18" s="27"/>
      <c r="V18" s="31">
        <v>10600</v>
      </c>
      <c r="W18" s="27"/>
      <c r="X18" s="31">
        <v>142001655017</v>
      </c>
      <c r="Y18" s="27"/>
      <c r="Z18" s="31">
        <v>118013616000</v>
      </c>
      <c r="AA18" s="27"/>
      <c r="AB18" s="40">
        <f t="shared" si="0"/>
        <v>4.3448757442896762</v>
      </c>
    </row>
    <row r="19" spans="1:28" ht="21.75" customHeight="1" x14ac:dyDescent="0.2">
      <c r="A19" s="16" t="s">
        <v>29</v>
      </c>
      <c r="B19" s="16"/>
      <c r="C19" s="16"/>
      <c r="E19" s="30">
        <v>665000</v>
      </c>
      <c r="F19" s="30"/>
      <c r="G19" s="27"/>
      <c r="H19" s="31">
        <v>102936653526</v>
      </c>
      <c r="I19" s="27"/>
      <c r="J19" s="31">
        <v>118452339967.5</v>
      </c>
      <c r="K19" s="27"/>
      <c r="L19" s="31">
        <v>0</v>
      </c>
      <c r="M19" s="27"/>
      <c r="N19" s="31">
        <v>0</v>
      </c>
      <c r="O19" s="27"/>
      <c r="P19" s="31">
        <v>0</v>
      </c>
      <c r="Q19" s="27"/>
      <c r="R19" s="31">
        <v>0</v>
      </c>
      <c r="S19" s="27"/>
      <c r="T19" s="31">
        <v>665000</v>
      </c>
      <c r="U19" s="27"/>
      <c r="V19" s="31">
        <v>193940</v>
      </c>
      <c r="W19" s="27"/>
      <c r="X19" s="31">
        <v>102936653526</v>
      </c>
      <c r="Y19" s="27"/>
      <c r="Z19" s="31">
        <v>128202727905</v>
      </c>
      <c r="AA19" s="27"/>
      <c r="AB19" s="40">
        <f t="shared" si="0"/>
        <v>4.720005552801668</v>
      </c>
    </row>
    <row r="20" spans="1:28" ht="21.75" customHeight="1" x14ac:dyDescent="0.2">
      <c r="A20" s="16" t="s">
        <v>30</v>
      </c>
      <c r="B20" s="16"/>
      <c r="C20" s="16"/>
      <c r="E20" s="30">
        <v>4900000</v>
      </c>
      <c r="F20" s="30"/>
      <c r="G20" s="27"/>
      <c r="H20" s="31">
        <v>89899013019</v>
      </c>
      <c r="I20" s="27"/>
      <c r="J20" s="31">
        <v>57086303400</v>
      </c>
      <c r="K20" s="27"/>
      <c r="L20" s="31">
        <v>0</v>
      </c>
      <c r="M20" s="27"/>
      <c r="N20" s="31">
        <v>0</v>
      </c>
      <c r="O20" s="27"/>
      <c r="P20" s="31">
        <v>0</v>
      </c>
      <c r="Q20" s="27"/>
      <c r="R20" s="31">
        <v>0</v>
      </c>
      <c r="S20" s="27"/>
      <c r="T20" s="31">
        <v>4900000</v>
      </c>
      <c r="U20" s="27"/>
      <c r="V20" s="31">
        <v>10710</v>
      </c>
      <c r="W20" s="27"/>
      <c r="X20" s="31">
        <v>89899013019</v>
      </c>
      <c r="Y20" s="27"/>
      <c r="Z20" s="31">
        <v>52166749950</v>
      </c>
      <c r="AA20" s="27"/>
      <c r="AB20" s="40">
        <f t="shared" si="0"/>
        <v>1.9206092838997466</v>
      </c>
    </row>
    <row r="21" spans="1:28" ht="21.75" customHeight="1" x14ac:dyDescent="0.2">
      <c r="A21" s="16" t="s">
        <v>31</v>
      </c>
      <c r="B21" s="16"/>
      <c r="C21" s="16"/>
      <c r="E21" s="30">
        <v>279936</v>
      </c>
      <c r="F21" s="30"/>
      <c r="G21" s="27"/>
      <c r="H21" s="31">
        <v>33166297358</v>
      </c>
      <c r="I21" s="27"/>
      <c r="J21" s="31">
        <v>48864278868.480003</v>
      </c>
      <c r="K21" s="27"/>
      <c r="L21" s="31">
        <v>0</v>
      </c>
      <c r="M21" s="27"/>
      <c r="N21" s="31">
        <v>0</v>
      </c>
      <c r="O21" s="27"/>
      <c r="P21" s="31">
        <v>0</v>
      </c>
      <c r="Q21" s="27"/>
      <c r="R21" s="31">
        <v>0</v>
      </c>
      <c r="S21" s="27"/>
      <c r="T21" s="31">
        <v>279936</v>
      </c>
      <c r="U21" s="27"/>
      <c r="V21" s="31">
        <v>168540</v>
      </c>
      <c r="W21" s="27"/>
      <c r="X21" s="31">
        <v>33166297358</v>
      </c>
      <c r="Y21" s="27"/>
      <c r="Z21" s="31">
        <v>46899689980.031998</v>
      </c>
      <c r="AA21" s="27"/>
      <c r="AB21" s="40">
        <f t="shared" si="0"/>
        <v>1.7266933453589508</v>
      </c>
    </row>
    <row r="22" spans="1:28" ht="21.75" customHeight="1" x14ac:dyDescent="0.2">
      <c r="A22" s="16" t="s">
        <v>32</v>
      </c>
      <c r="B22" s="16"/>
      <c r="C22" s="16"/>
      <c r="E22" s="30">
        <v>1800000</v>
      </c>
      <c r="F22" s="30"/>
      <c r="G22" s="27"/>
      <c r="H22" s="31">
        <v>9368498883</v>
      </c>
      <c r="I22" s="27"/>
      <c r="J22" s="31">
        <v>9969923880</v>
      </c>
      <c r="K22" s="27"/>
      <c r="L22" s="31">
        <v>0</v>
      </c>
      <c r="M22" s="27"/>
      <c r="N22" s="31">
        <v>0</v>
      </c>
      <c r="O22" s="27"/>
      <c r="P22" s="31">
        <v>-1800000</v>
      </c>
      <c r="Q22" s="27"/>
      <c r="R22" s="31">
        <v>9684206420</v>
      </c>
      <c r="S22" s="27"/>
      <c r="T22" s="31">
        <v>0</v>
      </c>
      <c r="U22" s="27"/>
      <c r="V22" s="31">
        <v>0</v>
      </c>
      <c r="W22" s="27"/>
      <c r="X22" s="31">
        <v>0</v>
      </c>
      <c r="Y22" s="27"/>
      <c r="Z22" s="31">
        <v>0</v>
      </c>
      <c r="AA22" s="27"/>
      <c r="AB22" s="40">
        <f t="shared" si="0"/>
        <v>0</v>
      </c>
    </row>
    <row r="23" spans="1:28" ht="21.75" customHeight="1" x14ac:dyDescent="0.2">
      <c r="A23" s="16" t="s">
        <v>33</v>
      </c>
      <c r="B23" s="16"/>
      <c r="C23" s="16"/>
      <c r="E23" s="30">
        <v>1000000</v>
      </c>
      <c r="F23" s="30"/>
      <c r="G23" s="27"/>
      <c r="H23" s="31">
        <v>44619595879</v>
      </c>
      <c r="I23" s="27"/>
      <c r="J23" s="31">
        <v>53479890000</v>
      </c>
      <c r="K23" s="27"/>
      <c r="L23" s="31">
        <v>0</v>
      </c>
      <c r="M23" s="27"/>
      <c r="N23" s="31">
        <v>0</v>
      </c>
      <c r="O23" s="27"/>
      <c r="P23" s="31">
        <v>0</v>
      </c>
      <c r="Q23" s="27"/>
      <c r="R23" s="31">
        <v>0</v>
      </c>
      <c r="S23" s="27"/>
      <c r="T23" s="31">
        <v>1000000</v>
      </c>
      <c r="U23" s="27"/>
      <c r="V23" s="31">
        <v>54250</v>
      </c>
      <c r="W23" s="27"/>
      <c r="X23" s="31">
        <v>44619595879</v>
      </c>
      <c r="Y23" s="27"/>
      <c r="Z23" s="31">
        <v>53927212500</v>
      </c>
      <c r="AA23" s="27"/>
      <c r="AB23" s="40">
        <f t="shared" si="0"/>
        <v>1.985423762868219</v>
      </c>
    </row>
    <row r="24" spans="1:28" ht="21.75" customHeight="1" x14ac:dyDescent="0.2">
      <c r="A24" s="16" t="s">
        <v>34</v>
      </c>
      <c r="B24" s="16"/>
      <c r="C24" s="16"/>
      <c r="E24" s="30">
        <v>15611111</v>
      </c>
      <c r="F24" s="30"/>
      <c r="G24" s="27"/>
      <c r="H24" s="31">
        <v>40041569195</v>
      </c>
      <c r="I24" s="27"/>
      <c r="J24" s="31">
        <v>36591974289.558899</v>
      </c>
      <c r="K24" s="27"/>
      <c r="L24" s="31">
        <v>0</v>
      </c>
      <c r="M24" s="27"/>
      <c r="N24" s="31">
        <v>0</v>
      </c>
      <c r="O24" s="27"/>
      <c r="P24" s="31">
        <v>-8011111</v>
      </c>
      <c r="Q24" s="27"/>
      <c r="R24" s="31">
        <v>17675269177</v>
      </c>
      <c r="S24" s="27"/>
      <c r="T24" s="31">
        <v>7600000</v>
      </c>
      <c r="U24" s="27"/>
      <c r="V24" s="31">
        <v>2269</v>
      </c>
      <c r="W24" s="27"/>
      <c r="X24" s="31">
        <v>19493546993</v>
      </c>
      <c r="Y24" s="27"/>
      <c r="Z24" s="31">
        <v>17141795820</v>
      </c>
      <c r="AA24" s="27"/>
      <c r="AB24" s="40">
        <f t="shared" si="0"/>
        <v>0.63110491311345096</v>
      </c>
    </row>
    <row r="25" spans="1:28" ht="21.75" customHeight="1" x14ac:dyDescent="0.2">
      <c r="A25" s="16" t="s">
        <v>35</v>
      </c>
      <c r="B25" s="16"/>
      <c r="C25" s="16"/>
      <c r="E25" s="30">
        <v>7000000</v>
      </c>
      <c r="F25" s="30"/>
      <c r="G25" s="27"/>
      <c r="H25" s="31">
        <v>41408391360</v>
      </c>
      <c r="I25" s="27"/>
      <c r="J25" s="31">
        <v>45159691500</v>
      </c>
      <c r="K25" s="27"/>
      <c r="L25" s="31">
        <v>0</v>
      </c>
      <c r="M25" s="27"/>
      <c r="N25" s="31">
        <v>0</v>
      </c>
      <c r="O25" s="27"/>
      <c r="P25" s="31">
        <v>0</v>
      </c>
      <c r="Q25" s="27"/>
      <c r="R25" s="31">
        <v>0</v>
      </c>
      <c r="S25" s="27"/>
      <c r="T25" s="31">
        <v>7000000</v>
      </c>
      <c r="U25" s="27"/>
      <c r="V25" s="31">
        <v>7070</v>
      </c>
      <c r="W25" s="27"/>
      <c r="X25" s="31">
        <v>41408391360</v>
      </c>
      <c r="Y25" s="27"/>
      <c r="Z25" s="31">
        <v>49195534500</v>
      </c>
      <c r="AA25" s="27"/>
      <c r="AB25" s="40">
        <f t="shared" si="0"/>
        <v>1.8112188391584911</v>
      </c>
    </row>
    <row r="26" spans="1:28" ht="21.75" customHeight="1" x14ac:dyDescent="0.2">
      <c r="A26" s="16" t="s">
        <v>36</v>
      </c>
      <c r="B26" s="16"/>
      <c r="C26" s="16"/>
      <c r="E26" s="30">
        <v>4467727</v>
      </c>
      <c r="F26" s="30"/>
      <c r="G26" s="27"/>
      <c r="H26" s="31">
        <v>73392526672</v>
      </c>
      <c r="I26" s="27"/>
      <c r="J26" s="31">
        <v>56402529109.245003</v>
      </c>
      <c r="K26" s="27"/>
      <c r="L26" s="31">
        <v>0</v>
      </c>
      <c r="M26" s="27"/>
      <c r="N26" s="31">
        <v>0</v>
      </c>
      <c r="O26" s="27"/>
      <c r="P26" s="31">
        <v>-1467727</v>
      </c>
      <c r="Q26" s="27"/>
      <c r="R26" s="31">
        <v>18283666104</v>
      </c>
      <c r="S26" s="27"/>
      <c r="T26" s="31">
        <v>3000000</v>
      </c>
      <c r="U26" s="27"/>
      <c r="V26" s="31">
        <v>11540</v>
      </c>
      <c r="W26" s="27"/>
      <c r="X26" s="31">
        <v>49281789155</v>
      </c>
      <c r="Y26" s="27"/>
      <c r="Z26" s="31">
        <v>34414011000</v>
      </c>
      <c r="AA26" s="27"/>
      <c r="AB26" s="40">
        <f t="shared" si="0"/>
        <v>1.267011440930834</v>
      </c>
    </row>
    <row r="27" spans="1:28" ht="21.75" customHeight="1" x14ac:dyDescent="0.2">
      <c r="A27" s="16" t="s">
        <v>37</v>
      </c>
      <c r="B27" s="16"/>
      <c r="C27" s="16"/>
      <c r="E27" s="30">
        <v>3131631</v>
      </c>
      <c r="F27" s="30"/>
      <c r="G27" s="27"/>
      <c r="H27" s="31">
        <v>35259033429</v>
      </c>
      <c r="I27" s="27"/>
      <c r="J27" s="31">
        <v>22662623951.604</v>
      </c>
      <c r="K27" s="27"/>
      <c r="L27" s="31">
        <v>0</v>
      </c>
      <c r="M27" s="27"/>
      <c r="N27" s="31">
        <v>0</v>
      </c>
      <c r="O27" s="27"/>
      <c r="P27" s="31">
        <v>-3131631</v>
      </c>
      <c r="Q27" s="27"/>
      <c r="R27" s="31">
        <v>0</v>
      </c>
      <c r="S27" s="27"/>
      <c r="T27" s="31">
        <v>0</v>
      </c>
      <c r="U27" s="27"/>
      <c r="V27" s="31">
        <v>0</v>
      </c>
      <c r="W27" s="27"/>
      <c r="X27" s="31">
        <v>0</v>
      </c>
      <c r="Y27" s="27"/>
      <c r="Z27" s="31">
        <v>0</v>
      </c>
      <c r="AA27" s="27"/>
      <c r="AB27" s="40">
        <f t="shared" si="0"/>
        <v>0</v>
      </c>
    </row>
    <row r="28" spans="1:28" ht="21.75" customHeight="1" x14ac:dyDescent="0.2">
      <c r="A28" s="16" t="s">
        <v>38</v>
      </c>
      <c r="B28" s="16"/>
      <c r="C28" s="16"/>
      <c r="E28" s="30">
        <v>2400000</v>
      </c>
      <c r="F28" s="30"/>
      <c r="G28" s="27"/>
      <c r="H28" s="31">
        <v>65307626289</v>
      </c>
      <c r="I28" s="27"/>
      <c r="J28" s="31">
        <v>64581440400</v>
      </c>
      <c r="K28" s="27"/>
      <c r="L28" s="31">
        <v>0</v>
      </c>
      <c r="M28" s="27"/>
      <c r="N28" s="31">
        <v>0</v>
      </c>
      <c r="O28" s="27"/>
      <c r="P28" s="31">
        <v>0</v>
      </c>
      <c r="Q28" s="27"/>
      <c r="R28" s="31">
        <v>0</v>
      </c>
      <c r="S28" s="27"/>
      <c r="T28" s="31">
        <v>2400000</v>
      </c>
      <c r="U28" s="27"/>
      <c r="V28" s="31">
        <v>24590</v>
      </c>
      <c r="W28" s="27"/>
      <c r="X28" s="31">
        <v>65307626289</v>
      </c>
      <c r="Y28" s="27"/>
      <c r="Z28" s="31">
        <v>58664854800</v>
      </c>
      <c r="AA28" s="27"/>
      <c r="AB28" s="40">
        <f t="shared" si="0"/>
        <v>2.159848272616236</v>
      </c>
    </row>
    <row r="29" spans="1:28" ht="21.75" customHeight="1" x14ac:dyDescent="0.2">
      <c r="A29" s="16" t="s">
        <v>39</v>
      </c>
      <c r="B29" s="16"/>
      <c r="C29" s="16"/>
      <c r="E29" s="30">
        <v>17000000</v>
      </c>
      <c r="F29" s="30"/>
      <c r="G29" s="27"/>
      <c r="H29" s="31">
        <v>61290824935</v>
      </c>
      <c r="I29" s="27"/>
      <c r="J29" s="31">
        <v>41875350300</v>
      </c>
      <c r="K29" s="27"/>
      <c r="L29" s="31">
        <v>0</v>
      </c>
      <c r="M29" s="27"/>
      <c r="N29" s="31">
        <v>0</v>
      </c>
      <c r="O29" s="27"/>
      <c r="P29" s="31">
        <v>0</v>
      </c>
      <c r="Q29" s="27"/>
      <c r="R29" s="31">
        <v>0</v>
      </c>
      <c r="S29" s="27"/>
      <c r="T29" s="31">
        <v>17000000</v>
      </c>
      <c r="U29" s="27"/>
      <c r="V29" s="31">
        <v>2186</v>
      </c>
      <c r="W29" s="27"/>
      <c r="X29" s="31">
        <v>61290824935</v>
      </c>
      <c r="Y29" s="27"/>
      <c r="Z29" s="31">
        <v>36940886100</v>
      </c>
      <c r="AA29" s="27"/>
      <c r="AB29" s="40">
        <f t="shared" si="0"/>
        <v>1.3600427258195162</v>
      </c>
    </row>
    <row r="30" spans="1:28" ht="21.75" customHeight="1" x14ac:dyDescent="0.2">
      <c r="A30" s="16" t="s">
        <v>40</v>
      </c>
      <c r="B30" s="16"/>
      <c r="C30" s="16"/>
      <c r="E30" s="30">
        <v>45000007</v>
      </c>
      <c r="F30" s="30"/>
      <c r="G30" s="27"/>
      <c r="H30" s="31">
        <v>81768928733</v>
      </c>
      <c r="I30" s="27"/>
      <c r="J30" s="31">
        <v>89956568743.241898</v>
      </c>
      <c r="K30" s="27"/>
      <c r="L30" s="31">
        <v>0</v>
      </c>
      <c r="M30" s="27"/>
      <c r="N30" s="31">
        <v>0</v>
      </c>
      <c r="O30" s="27"/>
      <c r="P30" s="31">
        <v>0</v>
      </c>
      <c r="Q30" s="27"/>
      <c r="R30" s="31">
        <v>0</v>
      </c>
      <c r="S30" s="27"/>
      <c r="T30" s="31">
        <v>45000007</v>
      </c>
      <c r="U30" s="27"/>
      <c r="V30" s="31">
        <v>2030</v>
      </c>
      <c r="W30" s="27"/>
      <c r="X30" s="31">
        <v>81768928733</v>
      </c>
      <c r="Y30" s="27"/>
      <c r="Z30" s="31">
        <v>90806481625.4505</v>
      </c>
      <c r="AA30" s="27"/>
      <c r="AB30" s="40">
        <f t="shared" si="0"/>
        <v>3.3431979530116771</v>
      </c>
    </row>
    <row r="31" spans="1:28" ht="21.75" customHeight="1" x14ac:dyDescent="0.2">
      <c r="A31" s="16" t="s">
        <v>41</v>
      </c>
      <c r="B31" s="16"/>
      <c r="C31" s="16"/>
      <c r="E31" s="30">
        <v>24778568</v>
      </c>
      <c r="F31" s="30"/>
      <c r="G31" s="27"/>
      <c r="H31" s="31">
        <v>122493696100</v>
      </c>
      <c r="I31" s="27"/>
      <c r="J31" s="31">
        <v>233995787443.79999</v>
      </c>
      <c r="K31" s="27"/>
      <c r="L31" s="31">
        <v>0</v>
      </c>
      <c r="M31" s="27"/>
      <c r="N31" s="31">
        <v>0</v>
      </c>
      <c r="O31" s="27"/>
      <c r="P31" s="31">
        <v>0</v>
      </c>
      <c r="Q31" s="27"/>
      <c r="R31" s="31">
        <v>0</v>
      </c>
      <c r="S31" s="27"/>
      <c r="T31" s="31">
        <v>24778568</v>
      </c>
      <c r="U31" s="27"/>
      <c r="V31" s="31">
        <v>8150</v>
      </c>
      <c r="W31" s="27"/>
      <c r="X31" s="31">
        <v>122493696100</v>
      </c>
      <c r="Y31" s="27"/>
      <c r="Z31" s="31">
        <v>200743754491.26001</v>
      </c>
      <c r="AA31" s="27"/>
      <c r="AB31" s="40">
        <f t="shared" si="0"/>
        <v>7.3907291316852568</v>
      </c>
    </row>
    <row r="32" spans="1:28" ht="21.75" customHeight="1" x14ac:dyDescent="0.2">
      <c r="A32" s="16" t="s">
        <v>42</v>
      </c>
      <c r="B32" s="16"/>
      <c r="C32" s="16"/>
      <c r="E32" s="30">
        <v>3688073</v>
      </c>
      <c r="F32" s="30"/>
      <c r="G32" s="27"/>
      <c r="H32" s="31">
        <v>24048605909</v>
      </c>
      <c r="I32" s="27"/>
      <c r="J32" s="31">
        <v>15606711006.771999</v>
      </c>
      <c r="K32" s="27"/>
      <c r="L32" s="31">
        <v>0</v>
      </c>
      <c r="M32" s="27"/>
      <c r="N32" s="31">
        <v>0</v>
      </c>
      <c r="O32" s="27"/>
      <c r="P32" s="31">
        <v>0</v>
      </c>
      <c r="Q32" s="27"/>
      <c r="R32" s="31">
        <v>0</v>
      </c>
      <c r="S32" s="27"/>
      <c r="T32" s="31">
        <v>3688073</v>
      </c>
      <c r="U32" s="27"/>
      <c r="V32" s="31">
        <v>5191</v>
      </c>
      <c r="W32" s="27"/>
      <c r="X32" s="31">
        <v>24048605909</v>
      </c>
      <c r="Y32" s="27"/>
      <c r="Z32" s="31">
        <v>19030875460.689098</v>
      </c>
      <c r="AA32" s="27"/>
      <c r="AB32" s="40">
        <f t="shared" si="0"/>
        <v>0.70065465311854935</v>
      </c>
    </row>
    <row r="33" spans="1:28" ht="21.75" customHeight="1" x14ac:dyDescent="0.2">
      <c r="A33" s="16" t="s">
        <v>43</v>
      </c>
      <c r="B33" s="16"/>
      <c r="C33" s="16"/>
      <c r="E33" s="30">
        <v>1900000</v>
      </c>
      <c r="F33" s="30"/>
      <c r="G33" s="27"/>
      <c r="H33" s="31">
        <v>52524697728</v>
      </c>
      <c r="I33" s="27"/>
      <c r="J33" s="31">
        <v>72714757500</v>
      </c>
      <c r="K33" s="27"/>
      <c r="L33" s="31">
        <v>0</v>
      </c>
      <c r="M33" s="27"/>
      <c r="N33" s="31">
        <v>0</v>
      </c>
      <c r="O33" s="27"/>
      <c r="P33" s="31">
        <v>0</v>
      </c>
      <c r="Q33" s="27"/>
      <c r="R33" s="31">
        <v>0</v>
      </c>
      <c r="S33" s="27"/>
      <c r="T33" s="31">
        <v>1900000</v>
      </c>
      <c r="U33" s="27"/>
      <c r="V33" s="31">
        <v>28170</v>
      </c>
      <c r="W33" s="27"/>
      <c r="X33" s="31">
        <v>52524697728</v>
      </c>
      <c r="Y33" s="27"/>
      <c r="Z33" s="31">
        <v>53204538150</v>
      </c>
      <c r="AA33" s="27"/>
      <c r="AB33" s="40">
        <f t="shared" si="0"/>
        <v>1.9588172545621323</v>
      </c>
    </row>
    <row r="34" spans="1:28" ht="21.75" customHeight="1" x14ac:dyDescent="0.2">
      <c r="A34" s="16" t="s">
        <v>44</v>
      </c>
      <c r="B34" s="16"/>
      <c r="C34" s="16"/>
      <c r="E34" s="30">
        <v>3000000</v>
      </c>
      <c r="F34" s="30"/>
      <c r="G34" s="27"/>
      <c r="H34" s="31">
        <v>20169193559</v>
      </c>
      <c r="I34" s="27"/>
      <c r="J34" s="31">
        <v>19354153500</v>
      </c>
      <c r="K34" s="27"/>
      <c r="L34" s="31">
        <v>0</v>
      </c>
      <c r="M34" s="27"/>
      <c r="N34" s="31">
        <v>0</v>
      </c>
      <c r="O34" s="27"/>
      <c r="P34" s="31">
        <v>0</v>
      </c>
      <c r="Q34" s="27"/>
      <c r="R34" s="31">
        <v>0</v>
      </c>
      <c r="S34" s="27"/>
      <c r="T34" s="31">
        <v>3000000</v>
      </c>
      <c r="U34" s="27"/>
      <c r="V34" s="31">
        <v>6300</v>
      </c>
      <c r="W34" s="27"/>
      <c r="X34" s="31">
        <v>20169193559</v>
      </c>
      <c r="Y34" s="27"/>
      <c r="Z34" s="31">
        <v>18787545000</v>
      </c>
      <c r="AA34" s="27"/>
      <c r="AB34" s="40">
        <f t="shared" si="0"/>
        <v>0.69169602061215374</v>
      </c>
    </row>
    <row r="35" spans="1:28" ht="21.75" customHeight="1" x14ac:dyDescent="0.2">
      <c r="A35" s="16" t="s">
        <v>45</v>
      </c>
      <c r="B35" s="16"/>
      <c r="C35" s="16"/>
      <c r="E35" s="30">
        <v>7000000</v>
      </c>
      <c r="F35" s="30"/>
      <c r="G35" s="27"/>
      <c r="H35" s="31">
        <v>33498057376</v>
      </c>
      <c r="I35" s="27"/>
      <c r="J35" s="31">
        <v>24395975100</v>
      </c>
      <c r="K35" s="27"/>
      <c r="L35" s="31">
        <v>0</v>
      </c>
      <c r="M35" s="27"/>
      <c r="N35" s="31">
        <v>0</v>
      </c>
      <c r="O35" s="27"/>
      <c r="P35" s="31">
        <v>0</v>
      </c>
      <c r="Q35" s="27"/>
      <c r="R35" s="31">
        <v>0</v>
      </c>
      <c r="S35" s="27"/>
      <c r="T35" s="31">
        <v>7000000</v>
      </c>
      <c r="U35" s="27"/>
      <c r="V35" s="31">
        <v>3058</v>
      </c>
      <c r="W35" s="27"/>
      <c r="X35" s="31">
        <v>33498057376</v>
      </c>
      <c r="Y35" s="27"/>
      <c r="Z35" s="31">
        <v>21278634300</v>
      </c>
      <c r="AA35" s="27"/>
      <c r="AB35" s="40">
        <f t="shared" si="0"/>
        <v>0.7834097892710985</v>
      </c>
    </row>
    <row r="36" spans="1:28" ht="21.75" customHeight="1" x14ac:dyDescent="0.2">
      <c r="A36" s="16" t="s">
        <v>46</v>
      </c>
      <c r="B36" s="16"/>
      <c r="C36" s="16"/>
      <c r="E36" s="30">
        <v>5430800</v>
      </c>
      <c r="F36" s="30"/>
      <c r="G36" s="27"/>
      <c r="H36" s="31">
        <v>84999560207</v>
      </c>
      <c r="I36" s="27"/>
      <c r="J36" s="31">
        <v>93339835734.600006</v>
      </c>
      <c r="K36" s="27"/>
      <c r="L36" s="31">
        <v>0</v>
      </c>
      <c r="M36" s="27"/>
      <c r="N36" s="31">
        <v>0</v>
      </c>
      <c r="O36" s="27"/>
      <c r="P36" s="31">
        <v>0</v>
      </c>
      <c r="Q36" s="27"/>
      <c r="R36" s="31">
        <v>0</v>
      </c>
      <c r="S36" s="27"/>
      <c r="T36" s="31">
        <v>5430800</v>
      </c>
      <c r="U36" s="27"/>
      <c r="V36" s="31">
        <v>17150</v>
      </c>
      <c r="W36" s="27"/>
      <c r="X36" s="31">
        <v>84999560207</v>
      </c>
      <c r="Y36" s="27"/>
      <c r="Z36" s="31">
        <v>92584047591</v>
      </c>
      <c r="AA36" s="27"/>
      <c r="AB36" s="40">
        <f t="shared" si="0"/>
        <v>3.4086421238571059</v>
      </c>
    </row>
    <row r="37" spans="1:28" ht="21.75" customHeight="1" x14ac:dyDescent="0.2">
      <c r="A37" s="16" t="s">
        <v>47</v>
      </c>
      <c r="B37" s="16"/>
      <c r="C37" s="16"/>
      <c r="E37" s="30">
        <v>1826155</v>
      </c>
      <c r="F37" s="30"/>
      <c r="G37" s="27"/>
      <c r="H37" s="31">
        <v>24237292783</v>
      </c>
      <c r="I37" s="27"/>
      <c r="J37" s="31">
        <v>40063436566.942497</v>
      </c>
      <c r="K37" s="27"/>
      <c r="L37" s="31">
        <v>3652310</v>
      </c>
      <c r="M37" s="27"/>
      <c r="N37" s="31">
        <v>0</v>
      </c>
      <c r="O37" s="27"/>
      <c r="P37" s="31">
        <v>0</v>
      </c>
      <c r="Q37" s="27"/>
      <c r="R37" s="31">
        <v>0</v>
      </c>
      <c r="S37" s="27"/>
      <c r="T37" s="31">
        <v>5478465</v>
      </c>
      <c r="U37" s="27"/>
      <c r="V37" s="31">
        <v>7333</v>
      </c>
      <c r="W37" s="27"/>
      <c r="X37" s="31">
        <v>24237292783</v>
      </c>
      <c r="Y37" s="27"/>
      <c r="Z37" s="31">
        <v>39934551021.1222</v>
      </c>
      <c r="AA37" s="27"/>
      <c r="AB37" s="40">
        <f t="shared" si="0"/>
        <v>1.4702596867362523</v>
      </c>
    </row>
    <row r="38" spans="1:28" ht="21.75" customHeight="1" x14ac:dyDescent="0.2">
      <c r="A38" s="16" t="s">
        <v>48</v>
      </c>
      <c r="B38" s="16"/>
      <c r="C38" s="16"/>
      <c r="E38" s="30">
        <v>1000000</v>
      </c>
      <c r="F38" s="30"/>
      <c r="G38" s="27"/>
      <c r="H38" s="31">
        <v>29387246080</v>
      </c>
      <c r="I38" s="27"/>
      <c r="J38" s="31">
        <v>40030393500</v>
      </c>
      <c r="K38" s="27"/>
      <c r="L38" s="31">
        <v>0</v>
      </c>
      <c r="M38" s="27"/>
      <c r="N38" s="31">
        <v>0</v>
      </c>
      <c r="O38" s="27"/>
      <c r="P38" s="31">
        <v>0</v>
      </c>
      <c r="Q38" s="27"/>
      <c r="R38" s="31">
        <v>0</v>
      </c>
      <c r="S38" s="27"/>
      <c r="T38" s="31">
        <v>1000000</v>
      </c>
      <c r="U38" s="27"/>
      <c r="V38" s="31">
        <v>43740</v>
      </c>
      <c r="W38" s="27"/>
      <c r="X38" s="31">
        <v>29387246080</v>
      </c>
      <c r="Y38" s="27"/>
      <c r="Z38" s="31">
        <v>43479747000</v>
      </c>
      <c r="AA38" s="27"/>
      <c r="AB38" s="40">
        <f t="shared" si="0"/>
        <v>1.6007822191309842</v>
      </c>
    </row>
    <row r="39" spans="1:28" ht="21.75" customHeight="1" x14ac:dyDescent="0.2">
      <c r="A39" s="16" t="s">
        <v>49</v>
      </c>
      <c r="B39" s="16"/>
      <c r="C39" s="16"/>
      <c r="E39" s="30">
        <v>18000000</v>
      </c>
      <c r="F39" s="30"/>
      <c r="G39" s="27"/>
      <c r="H39" s="31">
        <v>70817242562</v>
      </c>
      <c r="I39" s="27"/>
      <c r="J39" s="31">
        <v>71410563900</v>
      </c>
      <c r="K39" s="27"/>
      <c r="L39" s="31">
        <v>0</v>
      </c>
      <c r="M39" s="27"/>
      <c r="N39" s="31">
        <v>0</v>
      </c>
      <c r="O39" s="27"/>
      <c r="P39" s="31">
        <v>0</v>
      </c>
      <c r="Q39" s="27"/>
      <c r="R39" s="31">
        <v>0</v>
      </c>
      <c r="S39" s="27"/>
      <c r="T39" s="31">
        <v>18000000</v>
      </c>
      <c r="U39" s="27"/>
      <c r="V39" s="31">
        <v>3864</v>
      </c>
      <c r="W39" s="27"/>
      <c r="X39" s="31">
        <v>70817242562</v>
      </c>
      <c r="Y39" s="27"/>
      <c r="Z39" s="31">
        <v>69138165600</v>
      </c>
      <c r="AA39" s="27"/>
      <c r="AB39" s="40">
        <f t="shared" si="0"/>
        <v>2.5454413558527254</v>
      </c>
    </row>
    <row r="40" spans="1:28" ht="21.75" customHeight="1" x14ac:dyDescent="0.2">
      <c r="A40" s="16" t="s">
        <v>50</v>
      </c>
      <c r="B40" s="16"/>
      <c r="C40" s="16"/>
      <c r="E40" s="30">
        <v>3131631</v>
      </c>
      <c r="F40" s="30"/>
      <c r="G40" s="27"/>
      <c r="H40" s="31">
        <v>38393551697</v>
      </c>
      <c r="I40" s="27"/>
      <c r="J40" s="31">
        <v>39597331959.396004</v>
      </c>
      <c r="K40" s="27"/>
      <c r="L40" s="31">
        <v>3131631</v>
      </c>
      <c r="M40" s="27"/>
      <c r="N40" s="31">
        <v>0</v>
      </c>
      <c r="O40" s="27"/>
      <c r="P40" s="31">
        <v>0</v>
      </c>
      <c r="Q40" s="27"/>
      <c r="R40" s="31">
        <v>0</v>
      </c>
      <c r="S40" s="27"/>
      <c r="T40" s="31">
        <v>6263262</v>
      </c>
      <c r="U40" s="27"/>
      <c r="V40" s="31">
        <v>12160</v>
      </c>
      <c r="W40" s="27"/>
      <c r="X40" s="31">
        <v>76784216126</v>
      </c>
      <c r="Y40" s="27"/>
      <c r="Z40" s="31">
        <v>75708106387.776001</v>
      </c>
      <c r="AA40" s="27"/>
      <c r="AB40" s="40">
        <f t="shared" si="0"/>
        <v>2.7873251090819071</v>
      </c>
    </row>
    <row r="41" spans="1:28" ht="21.75" customHeight="1" x14ac:dyDescent="0.2">
      <c r="A41" s="16" t="s">
        <v>51</v>
      </c>
      <c r="B41" s="16"/>
      <c r="C41" s="16"/>
      <c r="E41" s="30">
        <v>52000000</v>
      </c>
      <c r="F41" s="30"/>
      <c r="G41" s="27"/>
      <c r="H41" s="31">
        <v>156462380181</v>
      </c>
      <c r="I41" s="27"/>
      <c r="J41" s="31">
        <v>248114880000</v>
      </c>
      <c r="K41" s="27"/>
      <c r="L41" s="31">
        <v>0</v>
      </c>
      <c r="M41" s="27"/>
      <c r="N41" s="31">
        <v>0</v>
      </c>
      <c r="O41" s="27"/>
      <c r="P41" s="31">
        <v>0</v>
      </c>
      <c r="Q41" s="27"/>
      <c r="R41" s="31">
        <v>0</v>
      </c>
      <c r="S41" s="27"/>
      <c r="T41" s="31">
        <v>52000000</v>
      </c>
      <c r="U41" s="27"/>
      <c r="V41" s="31">
        <v>4346</v>
      </c>
      <c r="W41" s="27"/>
      <c r="X41" s="31">
        <v>156462380181</v>
      </c>
      <c r="Y41" s="27"/>
      <c r="Z41" s="31">
        <v>224647347600</v>
      </c>
      <c r="AA41" s="27"/>
      <c r="AB41" s="40">
        <f t="shared" si="0"/>
        <v>8.2707813275228492</v>
      </c>
    </row>
    <row r="42" spans="1:28" ht="21.75" customHeight="1" x14ac:dyDescent="0.2">
      <c r="A42" s="16" t="s">
        <v>52</v>
      </c>
      <c r="B42" s="16"/>
      <c r="C42" s="16"/>
      <c r="E42" s="30">
        <v>1600000</v>
      </c>
      <c r="F42" s="30"/>
      <c r="G42" s="27"/>
      <c r="H42" s="31">
        <v>14339819423</v>
      </c>
      <c r="I42" s="27"/>
      <c r="J42" s="31">
        <v>11181074400</v>
      </c>
      <c r="K42" s="27"/>
      <c r="L42" s="31">
        <v>0</v>
      </c>
      <c r="M42" s="27"/>
      <c r="N42" s="31">
        <v>0</v>
      </c>
      <c r="O42" s="27"/>
      <c r="P42" s="31">
        <v>0</v>
      </c>
      <c r="Q42" s="27"/>
      <c r="R42" s="31">
        <v>0</v>
      </c>
      <c r="S42" s="27"/>
      <c r="T42" s="31">
        <v>1600000</v>
      </c>
      <c r="U42" s="27"/>
      <c r="V42" s="31">
        <v>7210</v>
      </c>
      <c r="W42" s="27"/>
      <c r="X42" s="31">
        <v>14339819423</v>
      </c>
      <c r="Y42" s="27"/>
      <c r="Z42" s="31">
        <v>11467360800</v>
      </c>
      <c r="AA42" s="27"/>
      <c r="AB42" s="40">
        <f t="shared" si="0"/>
        <v>0.42219075628475156</v>
      </c>
    </row>
    <row r="43" spans="1:28" ht="21.75" customHeight="1" x14ac:dyDescent="0.2">
      <c r="A43" s="16" t="s">
        <v>53</v>
      </c>
      <c r="B43" s="16"/>
      <c r="C43" s="16"/>
      <c r="E43" s="30">
        <v>16000000</v>
      </c>
      <c r="F43" s="30"/>
      <c r="G43" s="27"/>
      <c r="H43" s="31">
        <v>35879176755</v>
      </c>
      <c r="I43" s="27"/>
      <c r="J43" s="31">
        <v>20835288000</v>
      </c>
      <c r="K43" s="27"/>
      <c r="L43" s="31">
        <v>0</v>
      </c>
      <c r="M43" s="27"/>
      <c r="N43" s="31">
        <v>0</v>
      </c>
      <c r="O43" s="27"/>
      <c r="P43" s="31">
        <v>0</v>
      </c>
      <c r="Q43" s="27"/>
      <c r="R43" s="31">
        <v>0</v>
      </c>
      <c r="S43" s="27"/>
      <c r="T43" s="31">
        <v>16000000</v>
      </c>
      <c r="U43" s="27"/>
      <c r="V43" s="31">
        <v>1186</v>
      </c>
      <c r="W43" s="27"/>
      <c r="X43" s="31">
        <v>35879176755</v>
      </c>
      <c r="Y43" s="27"/>
      <c r="Z43" s="31">
        <v>18863092800</v>
      </c>
      <c r="AA43" s="27"/>
      <c r="AB43" s="40">
        <f t="shared" si="0"/>
        <v>0.69447744376382159</v>
      </c>
    </row>
    <row r="44" spans="1:28" ht="21.75" customHeight="1" x14ac:dyDescent="0.2">
      <c r="A44" s="16" t="s">
        <v>54</v>
      </c>
      <c r="B44" s="16"/>
      <c r="C44" s="16"/>
      <c r="E44" s="30">
        <v>12000000</v>
      </c>
      <c r="F44" s="30"/>
      <c r="G44" s="27"/>
      <c r="H44" s="31">
        <v>45879145123</v>
      </c>
      <c r="I44" s="27"/>
      <c r="J44" s="31">
        <v>34187367600</v>
      </c>
      <c r="K44" s="27"/>
      <c r="L44" s="31">
        <v>0</v>
      </c>
      <c r="M44" s="27"/>
      <c r="N44" s="31">
        <v>0</v>
      </c>
      <c r="O44" s="27"/>
      <c r="P44" s="31">
        <v>0</v>
      </c>
      <c r="Q44" s="27"/>
      <c r="R44" s="31">
        <v>0</v>
      </c>
      <c r="S44" s="27"/>
      <c r="T44" s="31">
        <v>12000000</v>
      </c>
      <c r="U44" s="27"/>
      <c r="V44" s="31">
        <v>2851</v>
      </c>
      <c r="W44" s="27"/>
      <c r="X44" s="31">
        <v>45879145123</v>
      </c>
      <c r="Y44" s="27"/>
      <c r="Z44" s="31">
        <v>34008438600</v>
      </c>
      <c r="AA44" s="27"/>
      <c r="AB44" s="40">
        <f t="shared" si="0"/>
        <v>1.2520795903271429</v>
      </c>
    </row>
    <row r="45" spans="1:28" ht="21.75" customHeight="1" x14ac:dyDescent="0.2">
      <c r="A45" s="16" t="s">
        <v>55</v>
      </c>
      <c r="B45" s="16"/>
      <c r="C45" s="16"/>
      <c r="E45" s="30">
        <v>2500666</v>
      </c>
      <c r="F45" s="30"/>
      <c r="G45" s="27"/>
      <c r="H45" s="31">
        <v>49558981713</v>
      </c>
      <c r="I45" s="27"/>
      <c r="J45" s="31">
        <v>62368396765.857002</v>
      </c>
      <c r="K45" s="27"/>
      <c r="L45" s="31">
        <v>0</v>
      </c>
      <c r="M45" s="27"/>
      <c r="N45" s="31">
        <v>0</v>
      </c>
      <c r="O45" s="27"/>
      <c r="P45" s="31">
        <v>0</v>
      </c>
      <c r="Q45" s="27"/>
      <c r="R45" s="31">
        <v>0</v>
      </c>
      <c r="S45" s="27"/>
      <c r="T45" s="31">
        <v>2500666</v>
      </c>
      <c r="U45" s="27"/>
      <c r="V45" s="31">
        <v>22880</v>
      </c>
      <c r="W45" s="27"/>
      <c r="X45" s="31">
        <v>49558981713</v>
      </c>
      <c r="Y45" s="27"/>
      <c r="Z45" s="31">
        <v>56874807413.424004</v>
      </c>
      <c r="AA45" s="27"/>
      <c r="AB45" s="40">
        <f t="shared" si="0"/>
        <v>2.0939445766303155</v>
      </c>
    </row>
    <row r="46" spans="1:28" ht="21.75" customHeight="1" x14ac:dyDescent="0.2">
      <c r="A46" s="16" t="s">
        <v>56</v>
      </c>
      <c r="B46" s="16"/>
      <c r="C46" s="16"/>
      <c r="E46" s="30">
        <v>5000000</v>
      </c>
      <c r="F46" s="30"/>
      <c r="G46" s="27"/>
      <c r="H46" s="31">
        <v>37383913800</v>
      </c>
      <c r="I46" s="27"/>
      <c r="J46" s="31">
        <v>25944705000</v>
      </c>
      <c r="K46" s="27"/>
      <c r="L46" s="31">
        <v>0</v>
      </c>
      <c r="M46" s="27"/>
      <c r="N46" s="31">
        <v>0</v>
      </c>
      <c r="O46" s="27"/>
      <c r="P46" s="31">
        <v>0</v>
      </c>
      <c r="Q46" s="27"/>
      <c r="R46" s="31">
        <v>0</v>
      </c>
      <c r="S46" s="27"/>
      <c r="T46" s="31">
        <v>5000000</v>
      </c>
      <c r="U46" s="27"/>
      <c r="V46" s="31">
        <v>4480</v>
      </c>
      <c r="W46" s="27"/>
      <c r="X46" s="31">
        <v>37383913800</v>
      </c>
      <c r="Y46" s="27"/>
      <c r="Z46" s="31">
        <v>22266720000</v>
      </c>
      <c r="AA46" s="27"/>
      <c r="AB46" s="40">
        <f t="shared" si="0"/>
        <v>0.81978787628107108</v>
      </c>
    </row>
    <row r="47" spans="1:28" ht="21.75" customHeight="1" x14ac:dyDescent="0.2">
      <c r="A47" s="16" t="s">
        <v>57</v>
      </c>
      <c r="B47" s="16"/>
      <c r="C47" s="16"/>
      <c r="E47" s="30">
        <v>26000000</v>
      </c>
      <c r="F47" s="30"/>
      <c r="G47" s="27"/>
      <c r="H47" s="31">
        <v>128586278251</v>
      </c>
      <c r="I47" s="27"/>
      <c r="J47" s="31">
        <v>198750357000</v>
      </c>
      <c r="K47" s="27"/>
      <c r="L47" s="31">
        <v>0</v>
      </c>
      <c r="M47" s="27"/>
      <c r="N47" s="31">
        <v>0</v>
      </c>
      <c r="O47" s="27"/>
      <c r="P47" s="31">
        <v>0</v>
      </c>
      <c r="Q47" s="27"/>
      <c r="R47" s="31">
        <v>0</v>
      </c>
      <c r="S47" s="27"/>
      <c r="T47" s="31">
        <v>26000000</v>
      </c>
      <c r="U47" s="27"/>
      <c r="V47" s="31">
        <v>6420</v>
      </c>
      <c r="W47" s="27"/>
      <c r="X47" s="31">
        <v>128586278251</v>
      </c>
      <c r="Y47" s="27"/>
      <c r="Z47" s="31">
        <v>165926826000</v>
      </c>
      <c r="AA47" s="27"/>
      <c r="AB47" s="40">
        <f t="shared" si="0"/>
        <v>6.1088835852159091</v>
      </c>
    </row>
    <row r="48" spans="1:28" ht="21.75" customHeight="1" x14ac:dyDescent="0.2">
      <c r="A48" s="16" t="s">
        <v>58</v>
      </c>
      <c r="B48" s="16"/>
      <c r="C48" s="16"/>
      <c r="E48" s="30">
        <v>4564016</v>
      </c>
      <c r="F48" s="30"/>
      <c r="G48" s="27"/>
      <c r="H48" s="31">
        <v>47196824136</v>
      </c>
      <c r="I48" s="27"/>
      <c r="J48" s="31">
        <f>51221150583.192-11</f>
        <v>51221150572.192001</v>
      </c>
      <c r="K48" s="27"/>
      <c r="L48" s="31">
        <v>0</v>
      </c>
      <c r="M48" s="27"/>
      <c r="N48" s="31">
        <v>0</v>
      </c>
      <c r="O48" s="27"/>
      <c r="P48" s="31">
        <v>0</v>
      </c>
      <c r="Q48" s="27"/>
      <c r="R48" s="31">
        <v>0</v>
      </c>
      <c r="S48" s="27"/>
      <c r="T48" s="31">
        <v>4564016</v>
      </c>
      <c r="U48" s="27"/>
      <c r="V48" s="31">
        <v>11060</v>
      </c>
      <c r="W48" s="27"/>
      <c r="X48" s="31">
        <v>47196824136</v>
      </c>
      <c r="Y48" s="27"/>
      <c r="Z48" s="31">
        <v>50177672759.087997</v>
      </c>
      <c r="AA48" s="27"/>
      <c r="AB48" s="40">
        <f t="shared" si="0"/>
        <v>1.8473779608267091</v>
      </c>
    </row>
    <row r="49" spans="1:28" ht="21.75" customHeight="1" x14ac:dyDescent="0.2">
      <c r="A49" s="16" t="s">
        <v>59</v>
      </c>
      <c r="B49" s="16"/>
      <c r="C49" s="16"/>
      <c r="E49" s="30">
        <v>4810362</v>
      </c>
      <c r="F49" s="30"/>
      <c r="G49" s="27"/>
      <c r="H49" s="31">
        <v>16520351646</v>
      </c>
      <c r="I49" s="27"/>
      <c r="J49" s="31">
        <v>24386875765.110001</v>
      </c>
      <c r="K49" s="27"/>
      <c r="L49" s="31">
        <v>6000000</v>
      </c>
      <c r="M49" s="27"/>
      <c r="N49" s="31">
        <v>30628396800</v>
      </c>
      <c r="O49" s="27"/>
      <c r="P49" s="31">
        <v>0</v>
      </c>
      <c r="Q49" s="27"/>
      <c r="R49" s="31">
        <v>0</v>
      </c>
      <c r="S49" s="27"/>
      <c r="T49" s="31">
        <v>10810362</v>
      </c>
      <c r="U49" s="27"/>
      <c r="V49" s="31">
        <v>4515</v>
      </c>
      <c r="W49" s="27"/>
      <c r="X49" s="31">
        <v>47148748446</v>
      </c>
      <c r="Y49" s="27"/>
      <c r="Z49" s="31">
        <v>48518372162.641502</v>
      </c>
      <c r="AA49" s="27"/>
      <c r="AB49" s="40">
        <f t="shared" si="0"/>
        <v>1.7862879344522458</v>
      </c>
    </row>
    <row r="50" spans="1:28" ht="21.75" customHeight="1" x14ac:dyDescent="0.2">
      <c r="A50" s="16" t="s">
        <v>60</v>
      </c>
      <c r="B50" s="16"/>
      <c r="C50" s="16"/>
      <c r="E50" s="30">
        <v>9360000</v>
      </c>
      <c r="F50" s="30"/>
      <c r="G50" s="27"/>
      <c r="H50" s="31">
        <v>46112155830</v>
      </c>
      <c r="I50" s="27"/>
      <c r="J50" s="31">
        <v>74434464000</v>
      </c>
      <c r="K50" s="27"/>
      <c r="L50" s="31">
        <v>0</v>
      </c>
      <c r="M50" s="27"/>
      <c r="N50" s="31">
        <v>0</v>
      </c>
      <c r="O50" s="27"/>
      <c r="P50" s="31">
        <v>0</v>
      </c>
      <c r="Q50" s="27"/>
      <c r="R50" s="31">
        <v>0</v>
      </c>
      <c r="S50" s="27"/>
      <c r="T50" s="31">
        <v>9360000</v>
      </c>
      <c r="U50" s="27"/>
      <c r="V50" s="31">
        <v>7600</v>
      </c>
      <c r="W50" s="27"/>
      <c r="X50" s="31">
        <v>46112155830</v>
      </c>
      <c r="Y50" s="27"/>
      <c r="Z50" s="31">
        <f>70712740800-7</f>
        <v>70712740793</v>
      </c>
      <c r="AA50" s="27"/>
      <c r="AB50" s="40">
        <f t="shared" si="0"/>
        <v>2.6034120697034555</v>
      </c>
    </row>
    <row r="51" spans="1:28" ht="21.75" customHeight="1" x14ac:dyDescent="0.2">
      <c r="A51" s="16" t="s">
        <v>61</v>
      </c>
      <c r="B51" s="16"/>
      <c r="C51" s="16"/>
      <c r="E51" s="30">
        <v>3519990</v>
      </c>
      <c r="F51" s="30"/>
      <c r="G51" s="27"/>
      <c r="H51" s="31">
        <v>14699693330</v>
      </c>
      <c r="I51" s="27"/>
      <c r="J51" s="31">
        <v>20154505302.720001</v>
      </c>
      <c r="K51" s="27"/>
      <c r="L51" s="31">
        <v>0</v>
      </c>
      <c r="M51" s="27"/>
      <c r="N51" s="31">
        <v>0</v>
      </c>
      <c r="O51" s="27"/>
      <c r="P51" s="31">
        <v>0</v>
      </c>
      <c r="Q51" s="27"/>
      <c r="R51" s="31">
        <v>0</v>
      </c>
      <c r="S51" s="27"/>
      <c r="T51" s="31">
        <v>3519990</v>
      </c>
      <c r="U51" s="27"/>
      <c r="V51" s="31">
        <v>5270</v>
      </c>
      <c r="W51" s="27"/>
      <c r="X51" s="31">
        <v>14699693330</v>
      </c>
      <c r="Y51" s="27"/>
      <c r="Z51" s="31">
        <v>18439972733.564999</v>
      </c>
      <c r="AA51" s="27"/>
      <c r="AB51" s="40">
        <f t="shared" si="0"/>
        <v>0.67889954541711151</v>
      </c>
    </row>
    <row r="52" spans="1:28" ht="21.75" customHeight="1" x14ac:dyDescent="0.2">
      <c r="A52" s="17" t="s">
        <v>62</v>
      </c>
      <c r="B52" s="17"/>
      <c r="C52" s="17"/>
      <c r="D52" s="8"/>
      <c r="E52" s="30">
        <v>0</v>
      </c>
      <c r="F52" s="37"/>
      <c r="G52" s="27"/>
      <c r="H52" s="33">
        <v>0</v>
      </c>
      <c r="I52" s="27"/>
      <c r="J52" s="33">
        <v>0</v>
      </c>
      <c r="K52" s="27"/>
      <c r="L52" s="33">
        <v>15903</v>
      </c>
      <c r="M52" s="27"/>
      <c r="N52" s="33">
        <v>73996851432</v>
      </c>
      <c r="O52" s="27"/>
      <c r="P52" s="33">
        <v>0</v>
      </c>
      <c r="Q52" s="27"/>
      <c r="R52" s="33">
        <v>0</v>
      </c>
      <c r="S52" s="27"/>
      <c r="T52" s="33">
        <v>15903</v>
      </c>
      <c r="U52" s="27"/>
      <c r="V52" s="38">
        <v>4728660</v>
      </c>
      <c r="W52" s="27"/>
      <c r="X52" s="33">
        <v>73996851432</v>
      </c>
      <c r="Y52" s="27"/>
      <c r="Z52" s="33">
        <v>75019400268.048004</v>
      </c>
      <c r="AA52" s="27"/>
      <c r="AB52" s="40">
        <f t="shared" si="0"/>
        <v>2.7619692000268872</v>
      </c>
    </row>
    <row r="53" spans="1:28" ht="21.75" customHeight="1" thickBot="1" x14ac:dyDescent="0.25">
      <c r="A53" s="18" t="s">
        <v>63</v>
      </c>
      <c r="B53" s="18"/>
      <c r="C53" s="18"/>
      <c r="D53" s="18"/>
      <c r="E53" s="27"/>
      <c r="F53" s="38"/>
      <c r="G53" s="27"/>
      <c r="H53" s="34">
        <v>2443253367598</v>
      </c>
      <c r="I53" s="27"/>
      <c r="J53" s="34">
        <f>SUM(J9:J52)</f>
        <v>2677052650521.1196</v>
      </c>
      <c r="K53" s="27"/>
      <c r="L53" s="34">
        <v>22921061</v>
      </c>
      <c r="M53" s="27"/>
      <c r="N53" s="34">
        <v>104625248232</v>
      </c>
      <c r="O53" s="27"/>
      <c r="P53" s="34">
        <v>-14410469</v>
      </c>
      <c r="Q53" s="27"/>
      <c r="R53" s="34">
        <v>45643141701</v>
      </c>
      <c r="S53" s="27"/>
      <c r="T53" s="34">
        <v>496881649</v>
      </c>
      <c r="U53" s="27"/>
      <c r="V53" s="38"/>
      <c r="W53" s="27"/>
      <c r="X53" s="34">
        <v>2496982988228</v>
      </c>
      <c r="Y53" s="27"/>
      <c r="Z53" s="34">
        <f>SUM(Z9:Z52)</f>
        <v>2549798810142.2983</v>
      </c>
      <c r="AA53" s="27"/>
      <c r="AB53" s="39">
        <f>SUM(AB9:AB52)</f>
        <v>93.87526099535792</v>
      </c>
    </row>
    <row r="54" spans="1:28" ht="13.5" thickTop="1" x14ac:dyDescent="0.2"/>
    <row r="55" spans="1:28" x14ac:dyDescent="0.2">
      <c r="H55" s="36"/>
      <c r="J55" s="36"/>
      <c r="Z55" s="36"/>
    </row>
    <row r="56" spans="1:28" x14ac:dyDescent="0.2">
      <c r="H56" s="36"/>
      <c r="J56" s="36"/>
    </row>
    <row r="57" spans="1:28" x14ac:dyDescent="0.2">
      <c r="H57" s="36"/>
    </row>
  </sheetData>
  <mergeCells count="102">
    <mergeCell ref="A52:C52"/>
    <mergeCell ref="E52:F52"/>
    <mergeCell ref="A53:D53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57"/>
  <sheetViews>
    <sheetView rightToLeft="1" topLeftCell="A43" workbookViewId="0">
      <selection activeCell="I52" sqref="I52:K56"/>
    </sheetView>
  </sheetViews>
  <sheetFormatPr defaultRowHeight="12.75" x14ac:dyDescent="0.2"/>
  <cols>
    <col min="1" max="1" width="40.28515625" customWidth="1"/>
    <col min="2" max="2" width="1.28515625" customWidth="1"/>
    <col min="3" max="3" width="11.85546875" bestFit="1" customWidth="1"/>
    <col min="4" max="4" width="1.28515625" customWidth="1"/>
    <col min="5" max="5" width="17.85546875" bestFit="1" customWidth="1"/>
    <col min="6" max="6" width="1.28515625" customWidth="1"/>
    <col min="7" max="7" width="17.7109375" bestFit="1" customWidth="1"/>
    <col min="8" max="8" width="1.28515625" customWidth="1"/>
    <col min="9" max="9" width="26.28515625" bestFit="1" customWidth="1"/>
    <col min="10" max="10" width="1.28515625" customWidth="1"/>
    <col min="11" max="11" width="11.85546875" bestFit="1" customWidth="1"/>
    <col min="12" max="12" width="1.28515625" customWidth="1"/>
    <col min="13" max="13" width="17.8554687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23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23" ht="21.75" customHeight="1" x14ac:dyDescent="0.2">
      <c r="A2" s="11" t="s">
        <v>79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23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23" ht="14.45" customHeight="1" x14ac:dyDescent="0.2"/>
    <row r="5" spans="1:23" ht="22.5" customHeight="1" x14ac:dyDescent="0.2">
      <c r="A5" s="12" t="s">
        <v>167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23" ht="14.45" customHeight="1" x14ac:dyDescent="0.2">
      <c r="A6" s="13" t="s">
        <v>82</v>
      </c>
      <c r="C6" s="13" t="s">
        <v>92</v>
      </c>
      <c r="D6" s="13"/>
      <c r="E6" s="13"/>
      <c r="F6" s="13"/>
      <c r="G6" s="13"/>
      <c r="H6" s="13"/>
      <c r="I6" s="13"/>
      <c r="K6" s="13" t="s">
        <v>93</v>
      </c>
      <c r="L6" s="13"/>
      <c r="M6" s="13"/>
      <c r="N6" s="13"/>
      <c r="O6" s="13"/>
      <c r="P6" s="13"/>
      <c r="Q6" s="13"/>
      <c r="R6" s="13"/>
    </row>
    <row r="7" spans="1:23" ht="44.25" customHeight="1" x14ac:dyDescent="0.2">
      <c r="A7" s="13"/>
      <c r="C7" s="10" t="s">
        <v>13</v>
      </c>
      <c r="D7" s="3"/>
      <c r="E7" s="10" t="s">
        <v>15</v>
      </c>
      <c r="F7" s="3"/>
      <c r="G7" s="10" t="s">
        <v>165</v>
      </c>
      <c r="H7" s="3"/>
      <c r="I7" s="10" t="s">
        <v>168</v>
      </c>
      <c r="K7" s="10" t="s">
        <v>13</v>
      </c>
      <c r="L7" s="3"/>
      <c r="M7" s="10" t="s">
        <v>15</v>
      </c>
      <c r="N7" s="3"/>
      <c r="O7" s="10" t="s">
        <v>165</v>
      </c>
      <c r="P7" s="3"/>
      <c r="Q7" s="19" t="s">
        <v>168</v>
      </c>
      <c r="R7" s="19"/>
    </row>
    <row r="8" spans="1:23" ht="21.75" customHeight="1" x14ac:dyDescent="0.2">
      <c r="A8" s="5" t="s">
        <v>46</v>
      </c>
      <c r="C8" s="28">
        <v>5430800</v>
      </c>
      <c r="D8" s="27"/>
      <c r="E8" s="28">
        <v>92584047591</v>
      </c>
      <c r="F8" s="27"/>
      <c r="G8" s="28">
        <v>93339835734</v>
      </c>
      <c r="H8" s="27"/>
      <c r="I8" s="28">
        <v>-755788143</v>
      </c>
      <c r="J8" s="27"/>
      <c r="K8" s="28">
        <v>5430800</v>
      </c>
      <c r="L8" s="27"/>
      <c r="M8" s="28">
        <v>92584047591</v>
      </c>
      <c r="N8" s="27"/>
      <c r="O8" s="28">
        <v>83514589867</v>
      </c>
      <c r="P8" s="27"/>
      <c r="Q8" s="26">
        <v>9069457724</v>
      </c>
      <c r="R8" s="26"/>
      <c r="S8" s="27"/>
      <c r="T8" s="27"/>
      <c r="U8" s="27"/>
      <c r="V8" s="27"/>
      <c r="W8" s="27"/>
    </row>
    <row r="9" spans="1:23" ht="21.75" customHeight="1" x14ac:dyDescent="0.2">
      <c r="A9" s="6" t="s">
        <v>23</v>
      </c>
      <c r="C9" s="31">
        <v>12418268</v>
      </c>
      <c r="D9" s="27"/>
      <c r="E9" s="31">
        <v>29651199091</v>
      </c>
      <c r="F9" s="27"/>
      <c r="G9" s="31">
        <v>38255231467</v>
      </c>
      <c r="H9" s="27"/>
      <c r="I9" s="31">
        <v>-8604032375</v>
      </c>
      <c r="J9" s="27"/>
      <c r="K9" s="31">
        <v>12418268</v>
      </c>
      <c r="L9" s="27"/>
      <c r="M9" s="31">
        <v>29651199091</v>
      </c>
      <c r="N9" s="27"/>
      <c r="O9" s="31">
        <v>48451688773</v>
      </c>
      <c r="P9" s="27"/>
      <c r="Q9" s="30">
        <v>-18800489681</v>
      </c>
      <c r="R9" s="30"/>
      <c r="S9" s="27"/>
      <c r="T9" s="27"/>
      <c r="U9" s="27"/>
      <c r="V9" s="27"/>
      <c r="W9" s="27"/>
    </row>
    <row r="10" spans="1:23" ht="21.75" customHeight="1" x14ac:dyDescent="0.2">
      <c r="A10" s="6" t="s">
        <v>42</v>
      </c>
      <c r="C10" s="31">
        <v>3688073</v>
      </c>
      <c r="D10" s="27"/>
      <c r="E10" s="31">
        <v>19030875460</v>
      </c>
      <c r="F10" s="27"/>
      <c r="G10" s="31">
        <v>15606711006</v>
      </c>
      <c r="H10" s="27"/>
      <c r="I10" s="31">
        <v>3424164454</v>
      </c>
      <c r="J10" s="27"/>
      <c r="K10" s="31">
        <v>3688073</v>
      </c>
      <c r="L10" s="27"/>
      <c r="M10" s="31">
        <v>19030875460</v>
      </c>
      <c r="N10" s="27"/>
      <c r="O10" s="31">
        <v>18290520047</v>
      </c>
      <c r="P10" s="27"/>
      <c r="Q10" s="30">
        <v>740355413</v>
      </c>
      <c r="R10" s="30"/>
      <c r="S10" s="27"/>
      <c r="T10" s="27"/>
      <c r="U10" s="27"/>
      <c r="V10" s="27"/>
      <c r="W10" s="27"/>
    </row>
    <row r="11" spans="1:23" ht="21.75" customHeight="1" x14ac:dyDescent="0.2">
      <c r="A11" s="6" t="s">
        <v>45</v>
      </c>
      <c r="C11" s="31">
        <v>7000000</v>
      </c>
      <c r="D11" s="27"/>
      <c r="E11" s="31">
        <v>21278634300</v>
      </c>
      <c r="F11" s="27"/>
      <c r="G11" s="31">
        <v>24395975100</v>
      </c>
      <c r="H11" s="27"/>
      <c r="I11" s="31">
        <v>-3117340800</v>
      </c>
      <c r="J11" s="27"/>
      <c r="K11" s="31">
        <v>7000000</v>
      </c>
      <c r="L11" s="27"/>
      <c r="M11" s="31">
        <v>21278634300</v>
      </c>
      <c r="N11" s="27"/>
      <c r="O11" s="31">
        <v>33498057376</v>
      </c>
      <c r="P11" s="27"/>
      <c r="Q11" s="30">
        <v>-12219423076</v>
      </c>
      <c r="R11" s="30"/>
      <c r="S11" s="27"/>
      <c r="T11" s="27"/>
      <c r="U11" s="27"/>
      <c r="V11" s="27"/>
      <c r="W11" s="27"/>
    </row>
    <row r="12" spans="1:23" ht="21.75" customHeight="1" x14ac:dyDescent="0.2">
      <c r="A12" s="6" t="s">
        <v>28</v>
      </c>
      <c r="C12" s="31">
        <v>11200000</v>
      </c>
      <c r="D12" s="27"/>
      <c r="E12" s="31">
        <v>118013616000</v>
      </c>
      <c r="F12" s="27"/>
      <c r="G12" s="31">
        <v>120685622400</v>
      </c>
      <c r="H12" s="27"/>
      <c r="I12" s="31">
        <v>-2672006400</v>
      </c>
      <c r="J12" s="27"/>
      <c r="K12" s="31">
        <v>11200000</v>
      </c>
      <c r="L12" s="27"/>
      <c r="M12" s="31">
        <v>118013616000</v>
      </c>
      <c r="N12" s="27"/>
      <c r="O12" s="31">
        <v>140286635880</v>
      </c>
      <c r="P12" s="27"/>
      <c r="Q12" s="30">
        <v>-22273019880</v>
      </c>
      <c r="R12" s="30"/>
      <c r="S12" s="27"/>
      <c r="T12" s="27"/>
      <c r="U12" s="27"/>
      <c r="V12" s="27"/>
      <c r="W12" s="27"/>
    </row>
    <row r="13" spans="1:23" ht="21.75" customHeight="1" x14ac:dyDescent="0.2">
      <c r="A13" s="6" t="s">
        <v>56</v>
      </c>
      <c r="C13" s="31">
        <v>5000000</v>
      </c>
      <c r="D13" s="27"/>
      <c r="E13" s="31">
        <v>22266720000</v>
      </c>
      <c r="F13" s="27"/>
      <c r="G13" s="31">
        <v>25944705000</v>
      </c>
      <c r="H13" s="27"/>
      <c r="I13" s="31">
        <v>-3677985000</v>
      </c>
      <c r="J13" s="27"/>
      <c r="K13" s="31">
        <v>5000000</v>
      </c>
      <c r="L13" s="27"/>
      <c r="M13" s="31">
        <v>22266720000</v>
      </c>
      <c r="N13" s="27"/>
      <c r="O13" s="31">
        <v>37383913800</v>
      </c>
      <c r="P13" s="27"/>
      <c r="Q13" s="30">
        <v>-15117193800</v>
      </c>
      <c r="R13" s="30"/>
      <c r="S13" s="27"/>
      <c r="T13" s="27"/>
      <c r="U13" s="27"/>
      <c r="V13" s="27"/>
      <c r="W13" s="27"/>
    </row>
    <row r="14" spans="1:23" ht="21.75" customHeight="1" x14ac:dyDescent="0.2">
      <c r="A14" s="6" t="s">
        <v>30</v>
      </c>
      <c r="C14" s="31">
        <v>4900000</v>
      </c>
      <c r="D14" s="27"/>
      <c r="E14" s="31">
        <v>52166749950</v>
      </c>
      <c r="F14" s="27"/>
      <c r="G14" s="31">
        <v>57086303400</v>
      </c>
      <c r="H14" s="27"/>
      <c r="I14" s="31">
        <v>-4919553450</v>
      </c>
      <c r="J14" s="27"/>
      <c r="K14" s="31">
        <v>4900000</v>
      </c>
      <c r="L14" s="27"/>
      <c r="M14" s="31">
        <v>52166749950</v>
      </c>
      <c r="N14" s="27"/>
      <c r="O14" s="31">
        <v>79641287120</v>
      </c>
      <c r="P14" s="27"/>
      <c r="Q14" s="30">
        <v>-27474537170</v>
      </c>
      <c r="R14" s="30"/>
      <c r="S14" s="27"/>
      <c r="T14" s="27"/>
      <c r="U14" s="27"/>
      <c r="V14" s="27"/>
      <c r="W14" s="27"/>
    </row>
    <row r="15" spans="1:23" ht="21.75" customHeight="1" x14ac:dyDescent="0.2">
      <c r="A15" s="6" t="s">
        <v>21</v>
      </c>
      <c r="C15" s="31">
        <v>80467959</v>
      </c>
      <c r="D15" s="27"/>
      <c r="E15" s="31">
        <v>135981596894</v>
      </c>
      <c r="F15" s="27"/>
      <c r="G15" s="31">
        <v>148059962265</v>
      </c>
      <c r="H15" s="27"/>
      <c r="I15" s="31">
        <v>-12078365370</v>
      </c>
      <c r="J15" s="27"/>
      <c r="K15" s="31">
        <v>80467959</v>
      </c>
      <c r="L15" s="27"/>
      <c r="M15" s="31">
        <v>135981596894</v>
      </c>
      <c r="N15" s="27"/>
      <c r="O15" s="31">
        <v>126382344961</v>
      </c>
      <c r="P15" s="27"/>
      <c r="Q15" s="30">
        <v>9599251933</v>
      </c>
      <c r="R15" s="30"/>
      <c r="S15" s="27"/>
      <c r="T15" s="27"/>
      <c r="U15" s="27"/>
      <c r="V15" s="27"/>
      <c r="W15" s="27"/>
    </row>
    <row r="16" spans="1:23" ht="21.75" customHeight="1" x14ac:dyDescent="0.2">
      <c r="A16" s="6" t="s">
        <v>27</v>
      </c>
      <c r="C16" s="31">
        <v>2000000</v>
      </c>
      <c r="D16" s="27"/>
      <c r="E16" s="31">
        <v>60637050000</v>
      </c>
      <c r="F16" s="27"/>
      <c r="G16" s="31">
        <v>69981120000</v>
      </c>
      <c r="H16" s="27"/>
      <c r="I16" s="31">
        <v>-9344070000</v>
      </c>
      <c r="J16" s="27"/>
      <c r="K16" s="31">
        <v>2000000</v>
      </c>
      <c r="L16" s="27"/>
      <c r="M16" s="31">
        <v>60637050000</v>
      </c>
      <c r="N16" s="27"/>
      <c r="O16" s="31">
        <v>71173980000</v>
      </c>
      <c r="P16" s="27"/>
      <c r="Q16" s="30">
        <v>-10536930000</v>
      </c>
      <c r="R16" s="30"/>
      <c r="S16" s="27"/>
      <c r="T16" s="27"/>
      <c r="U16" s="27"/>
      <c r="V16" s="27"/>
      <c r="W16" s="27"/>
    </row>
    <row r="17" spans="1:23" ht="21.75" customHeight="1" x14ac:dyDescent="0.2">
      <c r="A17" s="6" t="s">
        <v>33</v>
      </c>
      <c r="C17" s="31">
        <v>1000000</v>
      </c>
      <c r="D17" s="27"/>
      <c r="E17" s="31">
        <v>53927212500</v>
      </c>
      <c r="F17" s="27"/>
      <c r="G17" s="31">
        <v>53479890000</v>
      </c>
      <c r="H17" s="27"/>
      <c r="I17" s="31">
        <v>447322500</v>
      </c>
      <c r="J17" s="27"/>
      <c r="K17" s="31">
        <v>1000000</v>
      </c>
      <c r="L17" s="27"/>
      <c r="M17" s="31">
        <v>53927212500</v>
      </c>
      <c r="N17" s="27"/>
      <c r="O17" s="31">
        <v>42992662483</v>
      </c>
      <c r="P17" s="27"/>
      <c r="Q17" s="30">
        <v>10934550017</v>
      </c>
      <c r="R17" s="30"/>
      <c r="S17" s="27"/>
      <c r="T17" s="27"/>
      <c r="U17" s="27"/>
      <c r="V17" s="27"/>
      <c r="W17" s="27"/>
    </row>
    <row r="18" spans="1:23" ht="21.75" customHeight="1" x14ac:dyDescent="0.2">
      <c r="A18" s="6" t="s">
        <v>52</v>
      </c>
      <c r="C18" s="31">
        <v>1600000</v>
      </c>
      <c r="D18" s="27"/>
      <c r="E18" s="31">
        <v>11467360800</v>
      </c>
      <c r="F18" s="27"/>
      <c r="G18" s="31">
        <v>11181074400</v>
      </c>
      <c r="H18" s="27"/>
      <c r="I18" s="31">
        <v>286286400</v>
      </c>
      <c r="J18" s="27"/>
      <c r="K18" s="31">
        <v>1600000</v>
      </c>
      <c r="L18" s="27"/>
      <c r="M18" s="31">
        <v>11467360800</v>
      </c>
      <c r="N18" s="27"/>
      <c r="O18" s="31">
        <v>12676125600</v>
      </c>
      <c r="P18" s="27"/>
      <c r="Q18" s="30">
        <v>-1208764800</v>
      </c>
      <c r="R18" s="30"/>
      <c r="S18" s="27"/>
      <c r="T18" s="27"/>
      <c r="U18" s="27"/>
      <c r="V18" s="27"/>
      <c r="W18" s="27"/>
    </row>
    <row r="19" spans="1:23" ht="21.75" customHeight="1" x14ac:dyDescent="0.2">
      <c r="A19" s="6" t="s">
        <v>59</v>
      </c>
      <c r="C19" s="31">
        <v>10810362</v>
      </c>
      <c r="D19" s="27"/>
      <c r="E19" s="31">
        <v>48518372162</v>
      </c>
      <c r="F19" s="27"/>
      <c r="G19" s="31">
        <v>55015272565</v>
      </c>
      <c r="H19" s="27"/>
      <c r="I19" s="31">
        <v>-6496900402</v>
      </c>
      <c r="J19" s="27"/>
      <c r="K19" s="31">
        <v>10810362</v>
      </c>
      <c r="L19" s="27"/>
      <c r="M19" s="31">
        <v>48518372162</v>
      </c>
      <c r="N19" s="27"/>
      <c r="O19" s="31">
        <v>51259904550</v>
      </c>
      <c r="P19" s="27"/>
      <c r="Q19" s="30">
        <v>-2741532387</v>
      </c>
      <c r="R19" s="30"/>
      <c r="S19" s="27"/>
      <c r="T19" s="27"/>
      <c r="U19" s="27"/>
      <c r="V19" s="27"/>
      <c r="W19" s="27"/>
    </row>
    <row r="20" spans="1:23" ht="21.75" customHeight="1" x14ac:dyDescent="0.2">
      <c r="A20" s="6" t="s">
        <v>48</v>
      </c>
      <c r="C20" s="31">
        <v>1000000</v>
      </c>
      <c r="D20" s="27"/>
      <c r="E20" s="31">
        <v>43479747000</v>
      </c>
      <c r="F20" s="27"/>
      <c r="G20" s="31">
        <v>40030393500</v>
      </c>
      <c r="H20" s="27"/>
      <c r="I20" s="31">
        <v>3449353500</v>
      </c>
      <c r="J20" s="27"/>
      <c r="K20" s="31">
        <v>1000000</v>
      </c>
      <c r="L20" s="27"/>
      <c r="M20" s="31">
        <v>43479747000</v>
      </c>
      <c r="N20" s="27"/>
      <c r="O20" s="31">
        <v>29387246080</v>
      </c>
      <c r="P20" s="27"/>
      <c r="Q20" s="30">
        <v>14092500920</v>
      </c>
      <c r="R20" s="30"/>
      <c r="S20" s="27"/>
      <c r="T20" s="27"/>
      <c r="U20" s="27"/>
      <c r="V20" s="27"/>
      <c r="W20" s="27"/>
    </row>
    <row r="21" spans="1:23" ht="21.75" customHeight="1" x14ac:dyDescent="0.2">
      <c r="A21" s="6" t="s">
        <v>24</v>
      </c>
      <c r="C21" s="31">
        <v>1562500</v>
      </c>
      <c r="D21" s="27"/>
      <c r="E21" s="31">
        <v>3791368828</v>
      </c>
      <c r="F21" s="27"/>
      <c r="G21" s="31">
        <v>4271308593</v>
      </c>
      <c r="H21" s="27"/>
      <c r="I21" s="31">
        <v>-479939764</v>
      </c>
      <c r="J21" s="27"/>
      <c r="K21" s="31">
        <v>1562500</v>
      </c>
      <c r="L21" s="27"/>
      <c r="M21" s="31">
        <v>3791368828</v>
      </c>
      <c r="N21" s="27"/>
      <c r="O21" s="31">
        <v>3543839888</v>
      </c>
      <c r="P21" s="27"/>
      <c r="Q21" s="30">
        <v>247528940</v>
      </c>
      <c r="R21" s="30"/>
      <c r="S21" s="27"/>
      <c r="T21" s="27"/>
      <c r="U21" s="27"/>
      <c r="V21" s="27"/>
      <c r="W21" s="27"/>
    </row>
    <row r="22" spans="1:23" ht="21.75" customHeight="1" x14ac:dyDescent="0.2">
      <c r="A22" s="6" t="s">
        <v>57</v>
      </c>
      <c r="C22" s="31">
        <v>26000000</v>
      </c>
      <c r="D22" s="27"/>
      <c r="E22" s="31">
        <v>165926826000</v>
      </c>
      <c r="F22" s="27"/>
      <c r="G22" s="31">
        <v>198750357000</v>
      </c>
      <c r="H22" s="27"/>
      <c r="I22" s="31">
        <v>-32823531000</v>
      </c>
      <c r="J22" s="27"/>
      <c r="K22" s="31">
        <v>26000000</v>
      </c>
      <c r="L22" s="27"/>
      <c r="M22" s="31">
        <v>165926826000</v>
      </c>
      <c r="N22" s="27"/>
      <c r="O22" s="31">
        <v>139167000099</v>
      </c>
      <c r="P22" s="27"/>
      <c r="Q22" s="30">
        <v>26759825901</v>
      </c>
      <c r="R22" s="30"/>
      <c r="S22" s="27"/>
      <c r="T22" s="27"/>
      <c r="U22" s="27"/>
      <c r="V22" s="27"/>
      <c r="W22" s="27"/>
    </row>
    <row r="23" spans="1:23" ht="21.75" customHeight="1" x14ac:dyDescent="0.2">
      <c r="A23" s="6" t="s">
        <v>47</v>
      </c>
      <c r="C23" s="31">
        <v>5478465</v>
      </c>
      <c r="D23" s="27"/>
      <c r="E23" s="31">
        <v>39934551021</v>
      </c>
      <c r="F23" s="27"/>
      <c r="G23" s="31">
        <v>40063436566</v>
      </c>
      <c r="H23" s="27"/>
      <c r="I23" s="31">
        <v>-128885544</v>
      </c>
      <c r="J23" s="27"/>
      <c r="K23" s="31">
        <v>5478465</v>
      </c>
      <c r="L23" s="27"/>
      <c r="M23" s="31">
        <v>39934551021</v>
      </c>
      <c r="N23" s="27"/>
      <c r="O23" s="31">
        <v>37140820970</v>
      </c>
      <c r="P23" s="27"/>
      <c r="Q23" s="30">
        <v>2793730051</v>
      </c>
      <c r="R23" s="30"/>
      <c r="S23" s="27"/>
      <c r="T23" s="27"/>
      <c r="U23" s="27"/>
      <c r="V23" s="27"/>
      <c r="W23" s="27"/>
    </row>
    <row r="24" spans="1:23" ht="21.75" customHeight="1" x14ac:dyDescent="0.2">
      <c r="A24" s="6" t="s">
        <v>115</v>
      </c>
      <c r="C24" s="31">
        <v>15903</v>
      </c>
      <c r="D24" s="27"/>
      <c r="E24" s="31">
        <v>75019400268</v>
      </c>
      <c r="F24" s="27"/>
      <c r="G24" s="31">
        <v>73996851432</v>
      </c>
      <c r="H24" s="27"/>
      <c r="I24" s="31">
        <v>1022548836</v>
      </c>
      <c r="J24" s="27"/>
      <c r="K24" s="31">
        <v>15903</v>
      </c>
      <c r="L24" s="27"/>
      <c r="M24" s="31">
        <v>75019400268</v>
      </c>
      <c r="N24" s="27"/>
      <c r="O24" s="31">
        <v>73996851432</v>
      </c>
      <c r="P24" s="27"/>
      <c r="Q24" s="30">
        <v>1022548836</v>
      </c>
      <c r="R24" s="30"/>
      <c r="S24" s="27"/>
      <c r="T24" s="27"/>
      <c r="U24" s="27"/>
      <c r="V24" s="27"/>
      <c r="W24" s="27"/>
    </row>
    <row r="25" spans="1:23" ht="21.75" customHeight="1" x14ac:dyDescent="0.2">
      <c r="A25" s="6" t="s">
        <v>19</v>
      </c>
      <c r="C25" s="31">
        <v>12000000</v>
      </c>
      <c r="D25" s="27"/>
      <c r="E25" s="31">
        <v>15399822600</v>
      </c>
      <c r="F25" s="27"/>
      <c r="G25" s="31">
        <v>19622547000</v>
      </c>
      <c r="H25" s="27"/>
      <c r="I25" s="31">
        <v>-4222724400</v>
      </c>
      <c r="J25" s="27"/>
      <c r="K25" s="31">
        <v>12000000</v>
      </c>
      <c r="L25" s="27"/>
      <c r="M25" s="31">
        <v>15399822600</v>
      </c>
      <c r="N25" s="27"/>
      <c r="O25" s="31">
        <v>31024921985</v>
      </c>
      <c r="P25" s="27"/>
      <c r="Q25" s="30">
        <v>-15625099385</v>
      </c>
      <c r="R25" s="30"/>
      <c r="S25" s="27"/>
      <c r="T25" s="27"/>
      <c r="U25" s="27"/>
      <c r="V25" s="27"/>
      <c r="W25" s="27"/>
    </row>
    <row r="26" spans="1:23" ht="21.75" customHeight="1" x14ac:dyDescent="0.2">
      <c r="A26" s="6" t="s">
        <v>20</v>
      </c>
      <c r="C26" s="31">
        <v>10000000</v>
      </c>
      <c r="D26" s="27"/>
      <c r="E26" s="31">
        <v>21451599000</v>
      </c>
      <c r="F26" s="27"/>
      <c r="G26" s="31">
        <v>24831369000</v>
      </c>
      <c r="H26" s="27"/>
      <c r="I26" s="31">
        <v>-3379770000</v>
      </c>
      <c r="J26" s="27"/>
      <c r="K26" s="31">
        <v>10000000</v>
      </c>
      <c r="L26" s="27"/>
      <c r="M26" s="31">
        <v>21451599000</v>
      </c>
      <c r="N26" s="27"/>
      <c r="O26" s="31">
        <v>25055723200</v>
      </c>
      <c r="P26" s="27"/>
      <c r="Q26" s="30">
        <v>-3604124200</v>
      </c>
      <c r="R26" s="30"/>
      <c r="S26" s="27"/>
      <c r="T26" s="27"/>
      <c r="U26" s="27"/>
      <c r="V26" s="27"/>
      <c r="W26" s="27"/>
    </row>
    <row r="27" spans="1:23" ht="21.75" customHeight="1" x14ac:dyDescent="0.2">
      <c r="A27" s="6" t="s">
        <v>38</v>
      </c>
      <c r="C27" s="31">
        <v>2400000</v>
      </c>
      <c r="D27" s="27"/>
      <c r="E27" s="31">
        <v>58664854800</v>
      </c>
      <c r="F27" s="27"/>
      <c r="G27" s="31">
        <v>64581440400</v>
      </c>
      <c r="H27" s="27"/>
      <c r="I27" s="31">
        <v>-5916585600</v>
      </c>
      <c r="J27" s="27"/>
      <c r="K27" s="31">
        <v>2400000</v>
      </c>
      <c r="L27" s="27"/>
      <c r="M27" s="31">
        <v>58664854800</v>
      </c>
      <c r="N27" s="27"/>
      <c r="O27" s="31">
        <v>71690886000</v>
      </c>
      <c r="P27" s="27"/>
      <c r="Q27" s="30">
        <v>-13026031200</v>
      </c>
      <c r="R27" s="30"/>
      <c r="S27" s="27"/>
      <c r="T27" s="27"/>
      <c r="U27" s="27"/>
      <c r="V27" s="27"/>
      <c r="W27" s="27"/>
    </row>
    <row r="28" spans="1:23" ht="21.75" customHeight="1" x14ac:dyDescent="0.2">
      <c r="A28" s="6" t="s">
        <v>53</v>
      </c>
      <c r="C28" s="31">
        <v>16000000</v>
      </c>
      <c r="D28" s="27"/>
      <c r="E28" s="31">
        <v>18863092800</v>
      </c>
      <c r="F28" s="27"/>
      <c r="G28" s="31">
        <v>20835288000</v>
      </c>
      <c r="H28" s="27"/>
      <c r="I28" s="31">
        <v>-1972195200</v>
      </c>
      <c r="J28" s="27"/>
      <c r="K28" s="31">
        <v>16000000</v>
      </c>
      <c r="L28" s="27"/>
      <c r="M28" s="31">
        <v>18863092800</v>
      </c>
      <c r="N28" s="27"/>
      <c r="O28" s="31">
        <v>26864007328</v>
      </c>
      <c r="P28" s="27"/>
      <c r="Q28" s="30">
        <v>-8000914528</v>
      </c>
      <c r="R28" s="30"/>
      <c r="S28" s="27"/>
      <c r="T28" s="27"/>
      <c r="U28" s="27"/>
      <c r="V28" s="27"/>
      <c r="W28" s="27"/>
    </row>
    <row r="29" spans="1:23" ht="21.75" customHeight="1" x14ac:dyDescent="0.2">
      <c r="A29" s="6" t="s">
        <v>55</v>
      </c>
      <c r="C29" s="31">
        <v>2500666</v>
      </c>
      <c r="D29" s="27"/>
      <c r="E29" s="31">
        <v>56874807413</v>
      </c>
      <c r="F29" s="27"/>
      <c r="G29" s="31">
        <v>62368396765</v>
      </c>
      <c r="H29" s="27"/>
      <c r="I29" s="31">
        <v>-5493589351</v>
      </c>
      <c r="J29" s="27"/>
      <c r="K29" s="31">
        <v>2500666</v>
      </c>
      <c r="L29" s="27"/>
      <c r="M29" s="31">
        <v>56874807413</v>
      </c>
      <c r="N29" s="27"/>
      <c r="O29" s="31">
        <v>49765456486</v>
      </c>
      <c r="P29" s="27"/>
      <c r="Q29" s="30">
        <v>7109350927</v>
      </c>
      <c r="R29" s="30"/>
      <c r="S29" s="27"/>
      <c r="T29" s="27"/>
      <c r="U29" s="27"/>
      <c r="V29" s="27"/>
      <c r="W29" s="27"/>
    </row>
    <row r="30" spans="1:23" ht="21.75" customHeight="1" x14ac:dyDescent="0.2">
      <c r="A30" s="6" t="s">
        <v>26</v>
      </c>
      <c r="C30" s="31">
        <v>16421217</v>
      </c>
      <c r="D30" s="27"/>
      <c r="E30" s="31">
        <v>90105779388</v>
      </c>
      <c r="F30" s="27"/>
      <c r="G30" s="31">
        <v>94313475900</v>
      </c>
      <c r="H30" s="27"/>
      <c r="I30" s="31">
        <v>-4207696511</v>
      </c>
      <c r="J30" s="27"/>
      <c r="K30" s="31">
        <v>16421217</v>
      </c>
      <c r="L30" s="27"/>
      <c r="M30" s="31">
        <v>90105779388</v>
      </c>
      <c r="N30" s="27"/>
      <c r="O30" s="31">
        <v>90315843663</v>
      </c>
      <c r="P30" s="27"/>
      <c r="Q30" s="30">
        <v>-210064274</v>
      </c>
      <c r="R30" s="30"/>
      <c r="S30" s="27"/>
      <c r="T30" s="27"/>
      <c r="U30" s="27"/>
      <c r="V30" s="27"/>
      <c r="W30" s="27"/>
    </row>
    <row r="31" spans="1:23" ht="21.75" customHeight="1" x14ac:dyDescent="0.2">
      <c r="A31" s="6" t="s">
        <v>43</v>
      </c>
      <c r="C31" s="31">
        <v>1900000</v>
      </c>
      <c r="D31" s="27"/>
      <c r="E31" s="31">
        <v>53204538150</v>
      </c>
      <c r="F31" s="27"/>
      <c r="G31" s="31">
        <v>72714757500</v>
      </c>
      <c r="H31" s="27"/>
      <c r="I31" s="31">
        <v>-19510219350</v>
      </c>
      <c r="J31" s="27"/>
      <c r="K31" s="31">
        <v>1900000</v>
      </c>
      <c r="L31" s="27"/>
      <c r="M31" s="31">
        <v>53204538150</v>
      </c>
      <c r="N31" s="27"/>
      <c r="O31" s="31">
        <v>52524697728</v>
      </c>
      <c r="P31" s="27"/>
      <c r="Q31" s="30">
        <v>679840422</v>
      </c>
      <c r="R31" s="30"/>
      <c r="S31" s="27"/>
      <c r="T31" s="27"/>
      <c r="U31" s="27"/>
      <c r="V31" s="27"/>
      <c r="W31" s="27"/>
    </row>
    <row r="32" spans="1:23" ht="21.75" customHeight="1" x14ac:dyDescent="0.2">
      <c r="A32" s="6" t="s">
        <v>22</v>
      </c>
      <c r="C32" s="31">
        <v>10056657</v>
      </c>
      <c r="D32" s="27"/>
      <c r="E32" s="31">
        <v>19513792426</v>
      </c>
      <c r="F32" s="27"/>
      <c r="G32" s="31">
        <v>21343210466</v>
      </c>
      <c r="H32" s="27"/>
      <c r="I32" s="31">
        <v>-1829418039</v>
      </c>
      <c r="J32" s="27"/>
      <c r="K32" s="31">
        <v>10056657</v>
      </c>
      <c r="L32" s="27"/>
      <c r="M32" s="31">
        <v>19513792426</v>
      </c>
      <c r="N32" s="27"/>
      <c r="O32" s="31">
        <v>24022272000</v>
      </c>
      <c r="P32" s="27"/>
      <c r="Q32" s="30">
        <v>-4508479573</v>
      </c>
      <c r="R32" s="30"/>
      <c r="S32" s="27"/>
      <c r="T32" s="27"/>
      <c r="U32" s="27"/>
      <c r="V32" s="27"/>
      <c r="W32" s="27"/>
    </row>
    <row r="33" spans="1:23" ht="21.75" customHeight="1" x14ac:dyDescent="0.2">
      <c r="A33" s="6" t="s">
        <v>41</v>
      </c>
      <c r="C33" s="31">
        <v>24778568</v>
      </c>
      <c r="D33" s="27"/>
      <c r="E33" s="31">
        <v>200743754491</v>
      </c>
      <c r="F33" s="27"/>
      <c r="G33" s="31">
        <v>233995787443</v>
      </c>
      <c r="H33" s="27"/>
      <c r="I33" s="31">
        <v>-33252032951</v>
      </c>
      <c r="J33" s="27"/>
      <c r="K33" s="31">
        <v>24778568</v>
      </c>
      <c r="L33" s="27"/>
      <c r="M33" s="31">
        <v>200743754491</v>
      </c>
      <c r="N33" s="27"/>
      <c r="O33" s="31">
        <v>192861791167</v>
      </c>
      <c r="P33" s="27"/>
      <c r="Q33" s="30">
        <v>7881963324</v>
      </c>
      <c r="R33" s="30"/>
      <c r="S33" s="27"/>
      <c r="T33" s="27"/>
      <c r="U33" s="27"/>
      <c r="V33" s="27"/>
      <c r="W33" s="27"/>
    </row>
    <row r="34" spans="1:23" ht="21.75" customHeight="1" x14ac:dyDescent="0.2">
      <c r="A34" s="6" t="s">
        <v>50</v>
      </c>
      <c r="C34" s="31">
        <v>6263262</v>
      </c>
      <c r="D34" s="27"/>
      <c r="E34" s="31">
        <v>75708106387</v>
      </c>
      <c r="F34" s="27"/>
      <c r="G34" s="31">
        <f>77987996388</f>
        <v>77987996388</v>
      </c>
      <c r="H34" s="27"/>
      <c r="I34" s="31">
        <f>-2279890000</f>
        <v>-2279890000</v>
      </c>
      <c r="J34" s="27"/>
      <c r="K34" s="31">
        <v>6263262</v>
      </c>
      <c r="L34" s="27"/>
      <c r="M34" s="31">
        <v>75708106387</v>
      </c>
      <c r="N34" s="27"/>
      <c r="O34" s="31">
        <v>61905029379</v>
      </c>
      <c r="P34" s="27"/>
      <c r="Q34" s="30">
        <v>13803077008</v>
      </c>
      <c r="R34" s="30"/>
      <c r="S34" s="27"/>
      <c r="T34" s="27"/>
      <c r="U34" s="27"/>
      <c r="V34" s="27"/>
      <c r="W34" s="27"/>
    </row>
    <row r="35" spans="1:23" ht="21.75" customHeight="1" x14ac:dyDescent="0.2">
      <c r="A35" s="6" t="s">
        <v>51</v>
      </c>
      <c r="C35" s="31">
        <v>52000000</v>
      </c>
      <c r="D35" s="27"/>
      <c r="E35" s="31">
        <v>224647347600</v>
      </c>
      <c r="F35" s="27"/>
      <c r="G35" s="31">
        <v>248114880000</v>
      </c>
      <c r="H35" s="27"/>
      <c r="I35" s="31">
        <v>-23467532400</v>
      </c>
      <c r="J35" s="27"/>
      <c r="K35" s="31">
        <v>52000000</v>
      </c>
      <c r="L35" s="27"/>
      <c r="M35" s="31">
        <v>224647347600</v>
      </c>
      <c r="N35" s="27"/>
      <c r="O35" s="31">
        <v>205613720011</v>
      </c>
      <c r="P35" s="27"/>
      <c r="Q35" s="30">
        <v>19033627589</v>
      </c>
      <c r="R35" s="30"/>
      <c r="S35" s="27"/>
      <c r="T35" s="27"/>
      <c r="U35" s="27"/>
      <c r="V35" s="27"/>
      <c r="W35" s="27"/>
    </row>
    <row r="36" spans="1:23" ht="21.75" customHeight="1" x14ac:dyDescent="0.2">
      <c r="A36" s="6" t="s">
        <v>29</v>
      </c>
      <c r="C36" s="31">
        <v>665000</v>
      </c>
      <c r="D36" s="27"/>
      <c r="E36" s="31">
        <v>128202727905</v>
      </c>
      <c r="F36" s="27"/>
      <c r="G36" s="31">
        <v>118452339967</v>
      </c>
      <c r="H36" s="27"/>
      <c r="I36" s="31">
        <v>9750387938</v>
      </c>
      <c r="J36" s="27"/>
      <c r="K36" s="31">
        <v>665000</v>
      </c>
      <c r="L36" s="27"/>
      <c r="M36" s="31">
        <v>128202727905</v>
      </c>
      <c r="N36" s="27"/>
      <c r="O36" s="31">
        <v>107518913027</v>
      </c>
      <c r="P36" s="27"/>
      <c r="Q36" s="30">
        <v>20683814878</v>
      </c>
      <c r="R36" s="30"/>
      <c r="S36" s="27"/>
      <c r="T36" s="27"/>
      <c r="U36" s="27"/>
      <c r="V36" s="27"/>
      <c r="W36" s="27"/>
    </row>
    <row r="37" spans="1:23" ht="21.75" customHeight="1" x14ac:dyDescent="0.2">
      <c r="A37" s="6" t="s">
        <v>35</v>
      </c>
      <c r="C37" s="31">
        <v>7000000</v>
      </c>
      <c r="D37" s="27"/>
      <c r="E37" s="31">
        <v>49195534500</v>
      </c>
      <c r="F37" s="27"/>
      <c r="G37" s="31">
        <v>45159691500</v>
      </c>
      <c r="H37" s="27"/>
      <c r="I37" s="31">
        <v>4035843000</v>
      </c>
      <c r="J37" s="27"/>
      <c r="K37" s="31">
        <v>7000000</v>
      </c>
      <c r="L37" s="27"/>
      <c r="M37" s="31">
        <v>49195534500</v>
      </c>
      <c r="N37" s="27"/>
      <c r="O37" s="31">
        <v>41408391360</v>
      </c>
      <c r="P37" s="27"/>
      <c r="Q37" s="30">
        <v>7787143140</v>
      </c>
      <c r="R37" s="30"/>
      <c r="S37" s="27"/>
      <c r="T37" s="27"/>
      <c r="U37" s="27"/>
      <c r="V37" s="27"/>
      <c r="W37" s="27"/>
    </row>
    <row r="38" spans="1:23" ht="21.75" customHeight="1" x14ac:dyDescent="0.2">
      <c r="A38" s="6" t="s">
        <v>61</v>
      </c>
      <c r="C38" s="31">
        <v>3519990</v>
      </c>
      <c r="D38" s="27"/>
      <c r="E38" s="31">
        <v>18439972733</v>
      </c>
      <c r="F38" s="27"/>
      <c r="G38" s="31">
        <v>20154505302</v>
      </c>
      <c r="H38" s="27"/>
      <c r="I38" s="31">
        <v>-1714532568</v>
      </c>
      <c r="J38" s="27"/>
      <c r="K38" s="31">
        <v>3519990</v>
      </c>
      <c r="L38" s="27"/>
      <c r="M38" s="31">
        <v>18439972733</v>
      </c>
      <c r="N38" s="27"/>
      <c r="O38" s="31">
        <v>15911648460</v>
      </c>
      <c r="P38" s="27"/>
      <c r="Q38" s="30">
        <v>2528324273</v>
      </c>
      <c r="R38" s="30"/>
      <c r="S38" s="27"/>
      <c r="T38" s="27"/>
      <c r="U38" s="27"/>
      <c r="V38" s="27"/>
      <c r="W38" s="27"/>
    </row>
    <row r="39" spans="1:23" ht="21.75" customHeight="1" x14ac:dyDescent="0.2">
      <c r="A39" s="6" t="s">
        <v>49</v>
      </c>
      <c r="C39" s="31">
        <v>18000000</v>
      </c>
      <c r="D39" s="27"/>
      <c r="E39" s="31">
        <v>69138165600</v>
      </c>
      <c r="F39" s="27"/>
      <c r="G39" s="31">
        <v>71410563900</v>
      </c>
      <c r="H39" s="27"/>
      <c r="I39" s="31">
        <v>-2272398300</v>
      </c>
      <c r="J39" s="27"/>
      <c r="K39" s="31">
        <v>18000000</v>
      </c>
      <c r="L39" s="27"/>
      <c r="M39" s="31">
        <v>69138165600</v>
      </c>
      <c r="N39" s="27"/>
      <c r="O39" s="31">
        <v>77892208834</v>
      </c>
      <c r="P39" s="27"/>
      <c r="Q39" s="30">
        <v>-8754043234</v>
      </c>
      <c r="R39" s="30"/>
      <c r="S39" s="27"/>
      <c r="T39" s="27"/>
      <c r="U39" s="27"/>
      <c r="V39" s="27"/>
      <c r="W39" s="27"/>
    </row>
    <row r="40" spans="1:23" ht="21.75" customHeight="1" x14ac:dyDescent="0.2">
      <c r="A40" s="6" t="s">
        <v>58</v>
      </c>
      <c r="C40" s="31">
        <v>4564016</v>
      </c>
      <c r="D40" s="27"/>
      <c r="E40" s="31">
        <v>50177672759</v>
      </c>
      <c r="F40" s="27"/>
      <c r="G40" s="31">
        <v>51221150583</v>
      </c>
      <c r="H40" s="27"/>
      <c r="I40" s="31">
        <v>-1043477823</v>
      </c>
      <c r="J40" s="27"/>
      <c r="K40" s="31">
        <v>4564016</v>
      </c>
      <c r="L40" s="27"/>
      <c r="M40" s="31">
        <v>50177672759</v>
      </c>
      <c r="N40" s="27"/>
      <c r="O40" s="31">
        <v>72708976080</v>
      </c>
      <c r="P40" s="27"/>
      <c r="Q40" s="30">
        <v>-22531303320</v>
      </c>
      <c r="R40" s="30"/>
      <c r="S40" s="27"/>
      <c r="T40" s="27"/>
      <c r="U40" s="27"/>
      <c r="V40" s="27"/>
      <c r="W40" s="27"/>
    </row>
    <row r="41" spans="1:23" ht="21.75" customHeight="1" x14ac:dyDescent="0.2">
      <c r="A41" s="6" t="s">
        <v>60</v>
      </c>
      <c r="C41" s="31">
        <v>9360000</v>
      </c>
      <c r="D41" s="27"/>
      <c r="E41" s="31">
        <v>70712740800</v>
      </c>
      <c r="F41" s="27"/>
      <c r="G41" s="31">
        <v>74434464000</v>
      </c>
      <c r="H41" s="27"/>
      <c r="I41" s="31">
        <v>-3721723200</v>
      </c>
      <c r="J41" s="27"/>
      <c r="K41" s="31">
        <v>9360000</v>
      </c>
      <c r="L41" s="27"/>
      <c r="M41" s="31">
        <v>70712740800</v>
      </c>
      <c r="N41" s="27"/>
      <c r="O41" s="31">
        <v>48419618832</v>
      </c>
      <c r="P41" s="27"/>
      <c r="Q41" s="30">
        <v>22293121968</v>
      </c>
      <c r="R41" s="30"/>
      <c r="S41" s="27"/>
      <c r="T41" s="27"/>
      <c r="U41" s="27"/>
      <c r="V41" s="27"/>
      <c r="W41" s="27"/>
    </row>
    <row r="42" spans="1:23" ht="21.75" customHeight="1" x14ac:dyDescent="0.2">
      <c r="A42" s="6" t="s">
        <v>54</v>
      </c>
      <c r="C42" s="31">
        <v>12000000</v>
      </c>
      <c r="D42" s="27"/>
      <c r="E42" s="31">
        <v>34008438600</v>
      </c>
      <c r="F42" s="27"/>
      <c r="G42" s="31">
        <v>34187367600</v>
      </c>
      <c r="H42" s="27"/>
      <c r="I42" s="31">
        <v>-178929000</v>
      </c>
      <c r="J42" s="27"/>
      <c r="K42" s="31">
        <v>12000000</v>
      </c>
      <c r="L42" s="27"/>
      <c r="M42" s="31">
        <v>34008438600</v>
      </c>
      <c r="N42" s="27"/>
      <c r="O42" s="31">
        <v>36620802013</v>
      </c>
      <c r="P42" s="27"/>
      <c r="Q42" s="30">
        <v>-2612363413</v>
      </c>
      <c r="R42" s="30"/>
      <c r="S42" s="27"/>
      <c r="T42" s="27"/>
      <c r="U42" s="27"/>
      <c r="V42" s="27"/>
      <c r="W42" s="27"/>
    </row>
    <row r="43" spans="1:23" ht="21.75" customHeight="1" x14ac:dyDescent="0.2">
      <c r="A43" s="6" t="s">
        <v>34</v>
      </c>
      <c r="C43" s="31">
        <v>7600000</v>
      </c>
      <c r="D43" s="27"/>
      <c r="E43" s="31">
        <v>17141795820</v>
      </c>
      <c r="F43" s="27"/>
      <c r="G43" s="31">
        <v>16043952087</v>
      </c>
      <c r="H43" s="27"/>
      <c r="I43" s="31">
        <v>1097843733</v>
      </c>
      <c r="J43" s="27"/>
      <c r="K43" s="31">
        <v>7600000</v>
      </c>
      <c r="L43" s="27"/>
      <c r="M43" s="31">
        <v>17141795820</v>
      </c>
      <c r="N43" s="27"/>
      <c r="O43" s="31">
        <v>19493546993</v>
      </c>
      <c r="P43" s="27"/>
      <c r="Q43" s="30">
        <v>-2351751173</v>
      </c>
      <c r="R43" s="30"/>
      <c r="S43" s="27"/>
      <c r="T43" s="27"/>
      <c r="U43" s="27"/>
      <c r="V43" s="27"/>
      <c r="W43" s="27"/>
    </row>
    <row r="44" spans="1:23" ht="21.75" customHeight="1" x14ac:dyDescent="0.2">
      <c r="A44" s="6" t="s">
        <v>44</v>
      </c>
      <c r="C44" s="31">
        <v>3000000</v>
      </c>
      <c r="D44" s="27"/>
      <c r="E44" s="31">
        <v>18787545000</v>
      </c>
      <c r="F44" s="27"/>
      <c r="G44" s="31">
        <v>19354153500</v>
      </c>
      <c r="H44" s="27"/>
      <c r="I44" s="31">
        <v>-566608500</v>
      </c>
      <c r="J44" s="27"/>
      <c r="K44" s="31">
        <v>3000000</v>
      </c>
      <c r="L44" s="27"/>
      <c r="M44" s="31">
        <v>18787545000</v>
      </c>
      <c r="N44" s="27"/>
      <c r="O44" s="31">
        <v>19145402912</v>
      </c>
      <c r="P44" s="27"/>
      <c r="Q44" s="30">
        <v>-357857912</v>
      </c>
      <c r="R44" s="30"/>
      <c r="S44" s="27"/>
      <c r="T44" s="27"/>
      <c r="U44" s="27"/>
      <c r="V44" s="27"/>
      <c r="W44" s="27"/>
    </row>
    <row r="45" spans="1:23" ht="21.75" customHeight="1" x14ac:dyDescent="0.2">
      <c r="A45" s="6" t="s">
        <v>40</v>
      </c>
      <c r="C45" s="31">
        <v>45000007</v>
      </c>
      <c r="D45" s="27"/>
      <c r="E45" s="31">
        <v>90806481625</v>
      </c>
      <c r="F45" s="27"/>
      <c r="G45" s="31">
        <v>89956568743</v>
      </c>
      <c r="H45" s="27"/>
      <c r="I45" s="31">
        <v>849912882</v>
      </c>
      <c r="J45" s="27"/>
      <c r="K45" s="31">
        <v>45000007</v>
      </c>
      <c r="L45" s="27"/>
      <c r="M45" s="31">
        <v>90806481625</v>
      </c>
      <c r="N45" s="27"/>
      <c r="O45" s="31">
        <v>82969578880</v>
      </c>
      <c r="P45" s="27"/>
      <c r="Q45" s="30">
        <v>7836902745</v>
      </c>
      <c r="R45" s="30"/>
      <c r="S45" s="27"/>
      <c r="T45" s="27"/>
      <c r="U45" s="27"/>
      <c r="V45" s="27"/>
      <c r="W45" s="27"/>
    </row>
    <row r="46" spans="1:23" ht="21.75" customHeight="1" x14ac:dyDescent="0.2">
      <c r="A46" s="6" t="s">
        <v>39</v>
      </c>
      <c r="C46" s="31">
        <v>17000000</v>
      </c>
      <c r="D46" s="27"/>
      <c r="E46" s="31">
        <v>36940886100</v>
      </c>
      <c r="F46" s="27"/>
      <c r="G46" s="31">
        <v>41875350300</v>
      </c>
      <c r="H46" s="27"/>
      <c r="I46" s="31">
        <v>-4934464200</v>
      </c>
      <c r="J46" s="27"/>
      <c r="K46" s="31">
        <v>17000000</v>
      </c>
      <c r="L46" s="27"/>
      <c r="M46" s="31">
        <v>36940886100</v>
      </c>
      <c r="N46" s="27"/>
      <c r="O46" s="31">
        <v>39087040029</v>
      </c>
      <c r="P46" s="27"/>
      <c r="Q46" s="30">
        <v>-2146153929</v>
      </c>
      <c r="R46" s="30"/>
      <c r="S46" s="27"/>
      <c r="T46" s="27"/>
      <c r="U46" s="27"/>
      <c r="V46" s="27"/>
      <c r="W46" s="27"/>
    </row>
    <row r="47" spans="1:23" ht="21.75" customHeight="1" x14ac:dyDescent="0.2">
      <c r="A47" s="6" t="s">
        <v>25</v>
      </c>
      <c r="C47" s="31">
        <v>32000000</v>
      </c>
      <c r="D47" s="27"/>
      <c r="E47" s="31">
        <v>56080324800</v>
      </c>
      <c r="F47" s="27"/>
      <c r="G47" s="31">
        <v>68517878400</v>
      </c>
      <c r="H47" s="27"/>
      <c r="I47" s="31">
        <v>-12437553600</v>
      </c>
      <c r="J47" s="27"/>
      <c r="K47" s="31">
        <v>32000000</v>
      </c>
      <c r="L47" s="27"/>
      <c r="M47" s="31">
        <v>56080324800</v>
      </c>
      <c r="N47" s="27"/>
      <c r="O47" s="31">
        <v>82610004332</v>
      </c>
      <c r="P47" s="27"/>
      <c r="Q47" s="30">
        <f>-26529679532-6</f>
        <v>-26529679538</v>
      </c>
      <c r="R47" s="30"/>
      <c r="S47" s="27"/>
      <c r="T47" s="27"/>
      <c r="U47" s="27"/>
      <c r="V47" s="27"/>
      <c r="W47" s="27"/>
    </row>
    <row r="48" spans="1:23" ht="21.75" customHeight="1" x14ac:dyDescent="0.2">
      <c r="A48" s="6" t="s">
        <v>36</v>
      </c>
      <c r="C48" s="31">
        <v>3000000</v>
      </c>
      <c r="D48" s="27"/>
      <c r="E48" s="31">
        <v>34414011000</v>
      </c>
      <c r="F48" s="27"/>
      <c r="G48" s="31">
        <v>34882367245</v>
      </c>
      <c r="H48" s="27"/>
      <c r="I48" s="31">
        <v>-468356245</v>
      </c>
      <c r="J48" s="27"/>
      <c r="K48" s="31">
        <v>3000000</v>
      </c>
      <c r="L48" s="27"/>
      <c r="M48" s="31">
        <v>34414011000</v>
      </c>
      <c r="N48" s="27"/>
      <c r="O48" s="31">
        <v>43986712496</v>
      </c>
      <c r="P48" s="27"/>
      <c r="Q48" s="30">
        <v>-9572701496</v>
      </c>
      <c r="R48" s="30"/>
      <c r="S48" s="27"/>
      <c r="T48" s="27"/>
      <c r="U48" s="27"/>
      <c r="V48" s="27"/>
      <c r="W48" s="27"/>
    </row>
    <row r="49" spans="1:23" ht="21.75" customHeight="1" x14ac:dyDescent="0.2">
      <c r="A49" s="7" t="s">
        <v>31</v>
      </c>
      <c r="C49" s="33">
        <v>279936</v>
      </c>
      <c r="D49" s="27"/>
      <c r="E49" s="33">
        <v>46899689980</v>
      </c>
      <c r="F49" s="27"/>
      <c r="G49" s="33">
        <v>48864278868</v>
      </c>
      <c r="H49" s="27"/>
      <c r="I49" s="33">
        <v>-1964588887</v>
      </c>
      <c r="J49" s="27"/>
      <c r="K49" s="33">
        <v>279936</v>
      </c>
      <c r="L49" s="27"/>
      <c r="M49" s="33">
        <v>46899689980</v>
      </c>
      <c r="N49" s="27"/>
      <c r="O49" s="33">
        <v>51146096447</v>
      </c>
      <c r="P49" s="27"/>
      <c r="Q49" s="32">
        <v>-4246406466</v>
      </c>
      <c r="R49" s="32"/>
      <c r="S49" s="27"/>
      <c r="T49" s="27"/>
      <c r="U49" s="27"/>
      <c r="V49" s="27"/>
      <c r="W49" s="27"/>
    </row>
    <row r="50" spans="1:23" ht="21.75" customHeight="1" x14ac:dyDescent="0.2">
      <c r="A50" s="9" t="s">
        <v>63</v>
      </c>
      <c r="C50" s="34">
        <v>496881649</v>
      </c>
      <c r="D50" s="27"/>
      <c r="E50" s="34">
        <v>2549798810142</v>
      </c>
      <c r="F50" s="27"/>
      <c r="G50" s="34">
        <v>2745367831285</v>
      </c>
      <c r="H50" s="27"/>
      <c r="I50" s="34">
        <f>SUM(I8:I49)</f>
        <v>-195569021130</v>
      </c>
      <c r="J50" s="27"/>
      <c r="K50" s="34">
        <v>496881649</v>
      </c>
      <c r="L50" s="27"/>
      <c r="M50" s="34">
        <v>2549798810142</v>
      </c>
      <c r="N50" s="27"/>
      <c r="O50" s="34">
        <v>2599350758568</v>
      </c>
      <c r="P50" s="27"/>
      <c r="Q50" s="47">
        <f t="shared" ref="Q50:R50" si="0">SUM(Q8:R49)</f>
        <v>-49551948426</v>
      </c>
      <c r="R50" s="47"/>
      <c r="S50" s="27"/>
      <c r="T50" s="27"/>
      <c r="U50" s="27"/>
      <c r="V50" s="27"/>
      <c r="W50" s="27"/>
    </row>
    <row r="51" spans="1:23" x14ac:dyDescent="0.2"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</row>
    <row r="52" spans="1:23" x14ac:dyDescent="0.2">
      <c r="I52" s="36"/>
      <c r="Q52" s="36"/>
    </row>
    <row r="54" spans="1:23" ht="18.75" x14ac:dyDescent="0.2">
      <c r="E54" s="31"/>
      <c r="I54" s="36"/>
    </row>
    <row r="55" spans="1:23" ht="18.75" x14ac:dyDescent="0.2">
      <c r="E55" s="31"/>
      <c r="I55" s="36"/>
    </row>
    <row r="56" spans="1:23" ht="18.75" x14ac:dyDescent="0.2">
      <c r="E56" s="31"/>
      <c r="I56" s="36"/>
    </row>
    <row r="57" spans="1:23" ht="18.75" x14ac:dyDescent="0.2">
      <c r="E57" s="31"/>
    </row>
  </sheetData>
  <mergeCells count="51">
    <mergeCell ref="Q48:R48"/>
    <mergeCell ref="Q49:R49"/>
    <mergeCell ref="Q50:R50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26"/>
  <sheetViews>
    <sheetView rightToLeft="1" workbookViewId="0">
      <selection activeCell="L14" sqref="L14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4.85546875" bestFit="1" customWidth="1"/>
    <col min="5" max="5" width="1.28515625" customWidth="1"/>
    <col min="6" max="6" width="16.140625" bestFit="1" customWidth="1"/>
    <col min="7" max="7" width="1.28515625" customWidth="1"/>
    <col min="8" max="8" width="16" bestFit="1" customWidth="1"/>
    <col min="9" max="9" width="1.28515625" customWidth="1"/>
    <col min="10" max="10" width="1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7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7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7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7" ht="14.45" customHeight="1" x14ac:dyDescent="0.2"/>
    <row r="5" spans="1:17" ht="14.45" customHeight="1" x14ac:dyDescent="0.2">
      <c r="A5" s="53" t="s">
        <v>90</v>
      </c>
      <c r="B5" s="12" t="s">
        <v>66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7" ht="14.45" customHeight="1" x14ac:dyDescent="0.2">
      <c r="D6" s="2" t="s">
        <v>7</v>
      </c>
      <c r="F6" s="13" t="s">
        <v>8</v>
      </c>
      <c r="G6" s="13"/>
      <c r="H6" s="13"/>
      <c r="J6" s="42" t="s">
        <v>9</v>
      </c>
      <c r="K6" s="42"/>
      <c r="L6" s="42"/>
    </row>
    <row r="7" spans="1:17" ht="14.45" customHeight="1" x14ac:dyDescent="0.2">
      <c r="D7" s="3"/>
      <c r="F7" s="3"/>
      <c r="G7" s="3"/>
      <c r="H7" s="3"/>
      <c r="J7" s="41"/>
    </row>
    <row r="8" spans="1:17" ht="14.45" customHeight="1" x14ac:dyDescent="0.2">
      <c r="A8" s="13" t="s">
        <v>67</v>
      </c>
      <c r="B8" s="13"/>
      <c r="D8" s="2" t="s">
        <v>68</v>
      </c>
      <c r="F8" s="2" t="s">
        <v>69</v>
      </c>
      <c r="H8" s="2" t="s">
        <v>70</v>
      </c>
      <c r="J8" s="2" t="s">
        <v>68</v>
      </c>
      <c r="L8" s="2" t="s">
        <v>18</v>
      </c>
    </row>
    <row r="9" spans="1:17" ht="21.75" customHeight="1" x14ac:dyDescent="0.2">
      <c r="A9" s="15" t="s">
        <v>71</v>
      </c>
      <c r="B9" s="15"/>
      <c r="D9" s="28">
        <v>3542744253</v>
      </c>
      <c r="E9" s="27"/>
      <c r="F9" s="28">
        <v>3273748732</v>
      </c>
      <c r="G9" s="27"/>
      <c r="H9" s="28">
        <v>6810798400</v>
      </c>
      <c r="I9" s="27"/>
      <c r="J9" s="28">
        <v>5694585</v>
      </c>
      <c r="K9" s="27"/>
      <c r="L9" s="29">
        <f>J9/2716156294115*100</f>
        <v>2.0965601325440131E-4</v>
      </c>
      <c r="M9" s="27"/>
      <c r="N9" s="27"/>
      <c r="O9" s="27"/>
      <c r="P9" s="27"/>
      <c r="Q9" s="27"/>
    </row>
    <row r="10" spans="1:17" ht="21.75" customHeight="1" x14ac:dyDescent="0.2">
      <c r="A10" s="16" t="s">
        <v>72</v>
      </c>
      <c r="B10" s="16"/>
      <c r="D10" s="31">
        <v>5596223</v>
      </c>
      <c r="E10" s="27"/>
      <c r="F10" s="31">
        <v>23665</v>
      </c>
      <c r="G10" s="27"/>
      <c r="H10" s="31">
        <v>0</v>
      </c>
      <c r="I10" s="27"/>
      <c r="J10" s="31">
        <v>5619888</v>
      </c>
      <c r="K10" s="27"/>
      <c r="L10" s="40">
        <f t="shared" ref="L10:L17" si="0">J10/2716156294115*100</f>
        <v>2.0690591377883565E-4</v>
      </c>
      <c r="M10" s="27"/>
      <c r="N10" s="27"/>
      <c r="O10" s="27"/>
      <c r="P10" s="27"/>
      <c r="Q10" s="27"/>
    </row>
    <row r="11" spans="1:17" ht="21.75" customHeight="1" x14ac:dyDescent="0.2">
      <c r="A11" s="16" t="s">
        <v>73</v>
      </c>
      <c r="B11" s="16"/>
      <c r="D11" s="31">
        <v>5833818</v>
      </c>
      <c r="E11" s="27"/>
      <c r="F11" s="31">
        <v>52734948979</v>
      </c>
      <c r="G11" s="27"/>
      <c r="H11" s="31">
        <v>52711400000</v>
      </c>
      <c r="I11" s="27"/>
      <c r="J11" s="31">
        <v>29382797</v>
      </c>
      <c r="K11" s="27"/>
      <c r="L11" s="40">
        <f t="shared" si="0"/>
        <v>1.0817785804028534E-3</v>
      </c>
      <c r="M11" s="27"/>
      <c r="N11" s="27"/>
      <c r="O11" s="27"/>
      <c r="P11" s="27"/>
      <c r="Q11" s="27"/>
    </row>
    <row r="12" spans="1:17" ht="21.75" customHeight="1" x14ac:dyDescent="0.2">
      <c r="A12" s="16" t="s">
        <v>74</v>
      </c>
      <c r="B12" s="16"/>
      <c r="D12" s="31">
        <v>60197905448</v>
      </c>
      <c r="E12" s="27"/>
      <c r="F12" s="31">
        <v>93792736233</v>
      </c>
      <c r="G12" s="27"/>
      <c r="H12" s="31">
        <v>143512162703</v>
      </c>
      <c r="I12" s="27"/>
      <c r="J12" s="31">
        <v>10478478978</v>
      </c>
      <c r="K12" s="27"/>
      <c r="L12" s="40">
        <f t="shared" si="0"/>
        <v>0.38578335866398228</v>
      </c>
      <c r="M12" s="27"/>
      <c r="N12" s="27"/>
      <c r="O12" s="27"/>
      <c r="P12" s="27"/>
      <c r="Q12" s="27"/>
    </row>
    <row r="13" spans="1:17" ht="21.75" customHeight="1" x14ac:dyDescent="0.2">
      <c r="A13" s="16" t="s">
        <v>75</v>
      </c>
      <c r="B13" s="16"/>
      <c r="D13" s="31">
        <v>2533547</v>
      </c>
      <c r="E13" s="27"/>
      <c r="F13" s="31">
        <v>30747</v>
      </c>
      <c r="G13" s="27"/>
      <c r="H13" s="31">
        <v>2542400</v>
      </c>
      <c r="I13" s="27"/>
      <c r="J13" s="31">
        <v>21894</v>
      </c>
      <c r="K13" s="27"/>
      <c r="L13" s="40">
        <f t="shared" si="0"/>
        <v>8.0606554370368739E-7</v>
      </c>
      <c r="M13" s="27"/>
      <c r="N13" s="27"/>
      <c r="O13" s="27"/>
      <c r="P13" s="27"/>
      <c r="Q13" s="27"/>
    </row>
    <row r="14" spans="1:17" ht="21.75" customHeight="1" x14ac:dyDescent="0.2">
      <c r="A14" s="16" t="s">
        <v>76</v>
      </c>
      <c r="B14" s="16"/>
      <c r="D14" s="31">
        <v>986210</v>
      </c>
      <c r="E14" s="27"/>
      <c r="F14" s="31">
        <v>4410002048</v>
      </c>
      <c r="G14" s="27"/>
      <c r="H14" s="31">
        <v>4400784000</v>
      </c>
      <c r="I14" s="27"/>
      <c r="J14" s="31">
        <v>10204258</v>
      </c>
      <c r="K14" s="27"/>
      <c r="L14" s="40">
        <f t="shared" si="0"/>
        <v>3.7568743824165074E-4</v>
      </c>
      <c r="M14" s="27"/>
      <c r="N14" s="27"/>
      <c r="O14" s="27"/>
      <c r="P14" s="27"/>
      <c r="Q14" s="27"/>
    </row>
    <row r="15" spans="1:17" ht="21.75" customHeight="1" x14ac:dyDescent="0.2">
      <c r="A15" s="16" t="s">
        <v>77</v>
      </c>
      <c r="B15" s="16"/>
      <c r="D15" s="31">
        <v>1070000000</v>
      </c>
      <c r="E15" s="27"/>
      <c r="F15" s="31">
        <v>0</v>
      </c>
      <c r="G15" s="27"/>
      <c r="H15" s="31">
        <v>0</v>
      </c>
      <c r="I15" s="27"/>
      <c r="J15" s="31">
        <v>1070000000</v>
      </c>
      <c r="K15" s="27"/>
      <c r="L15" s="40">
        <f t="shared" si="0"/>
        <v>3.9393903889784664E-2</v>
      </c>
      <c r="M15" s="27"/>
      <c r="N15" s="27"/>
      <c r="O15" s="27"/>
      <c r="P15" s="27"/>
      <c r="Q15" s="27"/>
    </row>
    <row r="16" spans="1:17" ht="21.75" customHeight="1" x14ac:dyDescent="0.2">
      <c r="A16" s="17" t="s">
        <v>78</v>
      </c>
      <c r="B16" s="17"/>
      <c r="D16" s="33">
        <v>8992000</v>
      </c>
      <c r="E16" s="27"/>
      <c r="F16" s="33">
        <v>0</v>
      </c>
      <c r="G16" s="27"/>
      <c r="H16" s="33">
        <v>0</v>
      </c>
      <c r="I16" s="27"/>
      <c r="J16" s="33">
        <v>8992000</v>
      </c>
      <c r="K16" s="27"/>
      <c r="L16" s="40">
        <f t="shared" si="0"/>
        <v>3.3105605960462032E-4</v>
      </c>
      <c r="M16" s="27"/>
      <c r="N16" s="27"/>
      <c r="O16" s="27"/>
      <c r="P16" s="27"/>
      <c r="Q16" s="27"/>
    </row>
    <row r="17" spans="1:17" ht="21.75" customHeight="1" thickBot="1" x14ac:dyDescent="0.25">
      <c r="A17" s="18" t="s">
        <v>63</v>
      </c>
      <c r="B17" s="18"/>
      <c r="D17" s="34">
        <v>64834591499</v>
      </c>
      <c r="E17" s="27"/>
      <c r="F17" s="34">
        <v>154211490404</v>
      </c>
      <c r="G17" s="27"/>
      <c r="H17" s="34">
        <v>207437687503</v>
      </c>
      <c r="I17" s="27"/>
      <c r="J17" s="34">
        <v>11608394400</v>
      </c>
      <c r="K17" s="27"/>
      <c r="L17" s="39">
        <f>SUM(L9:L16)</f>
        <v>0.42738315262459292</v>
      </c>
      <c r="M17" s="27"/>
      <c r="N17" s="27"/>
      <c r="O17" s="27"/>
      <c r="P17" s="27"/>
      <c r="Q17" s="27"/>
    </row>
    <row r="18" spans="1:17" ht="13.5" thickTop="1" x14ac:dyDescent="0.2"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7" x14ac:dyDescent="0.2"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x14ac:dyDescent="0.2"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1:17" x14ac:dyDescent="0.2"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1:17" x14ac:dyDescent="0.2"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1:17" x14ac:dyDescent="0.2"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7" x14ac:dyDescent="0.2"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7" x14ac:dyDescent="0.2"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6" spans="1:17" x14ac:dyDescent="0.2"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</sheetData>
  <mergeCells count="16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32"/>
  <sheetViews>
    <sheetView rightToLeft="1" workbookViewId="0">
      <selection activeCell="F11" sqref="F1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14.85546875" bestFit="1" customWidth="1"/>
  </cols>
  <sheetData>
    <row r="1" spans="1:25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25" ht="21.75" customHeight="1" x14ac:dyDescent="0.2">
      <c r="A2" s="11" t="s">
        <v>79</v>
      </c>
      <c r="B2" s="11"/>
      <c r="C2" s="11"/>
      <c r="D2" s="11"/>
      <c r="E2" s="11"/>
      <c r="F2" s="11"/>
      <c r="G2" s="11"/>
      <c r="H2" s="11"/>
      <c r="I2" s="11"/>
      <c r="J2" s="11"/>
    </row>
    <row r="3" spans="1:25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25" ht="14.45" customHeight="1" x14ac:dyDescent="0.2"/>
    <row r="5" spans="1:25" ht="29.1" customHeight="1" x14ac:dyDescent="0.2">
      <c r="A5" s="1" t="s">
        <v>80</v>
      </c>
      <c r="B5" s="12" t="s">
        <v>81</v>
      </c>
      <c r="C5" s="12"/>
      <c r="D5" s="12"/>
      <c r="E5" s="12"/>
      <c r="F5" s="12"/>
      <c r="G5" s="12"/>
      <c r="H5" s="12"/>
      <c r="I5" s="12"/>
      <c r="J5" s="12"/>
    </row>
    <row r="6" spans="1:25" ht="14.45" customHeight="1" x14ac:dyDescent="0.2"/>
    <row r="7" spans="1:25" ht="14.45" customHeight="1" x14ac:dyDescent="0.2">
      <c r="A7" s="13" t="s">
        <v>82</v>
      </c>
      <c r="B7" s="13"/>
      <c r="D7" s="2" t="s">
        <v>83</v>
      </c>
      <c r="F7" s="2" t="s">
        <v>68</v>
      </c>
      <c r="H7" s="2" t="s">
        <v>84</v>
      </c>
      <c r="J7" s="2" t="s">
        <v>85</v>
      </c>
    </row>
    <row r="8" spans="1:25" ht="21.75" customHeight="1" x14ac:dyDescent="0.2">
      <c r="A8" s="15" t="s">
        <v>86</v>
      </c>
      <c r="B8" s="15"/>
      <c r="D8" s="45" t="s">
        <v>169</v>
      </c>
      <c r="E8" s="27"/>
      <c r="F8" s="28">
        <f>'درآمد سرمایه گذاری در سهام'!J71</f>
        <v>-142932324899</v>
      </c>
      <c r="G8" s="27"/>
      <c r="H8" s="29">
        <f>F8/$F$11*100</f>
        <v>100.02438592652692</v>
      </c>
      <c r="I8" s="27"/>
      <c r="J8" s="29">
        <f>F8/2716156294115</f>
        <v>-5.2623011867426933E-2</v>
      </c>
      <c r="K8" s="27"/>
      <c r="L8" s="27"/>
      <c r="M8" s="27"/>
      <c r="N8" s="56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21.75" customHeight="1" x14ac:dyDescent="0.2">
      <c r="A9" s="16" t="s">
        <v>88</v>
      </c>
      <c r="B9" s="16"/>
      <c r="D9" s="46" t="s">
        <v>87</v>
      </c>
      <c r="E9" s="27"/>
      <c r="F9" s="31">
        <f>'درآمد سپرده بانکی'!D14</f>
        <v>21161885</v>
      </c>
      <c r="G9" s="27"/>
      <c r="H9" s="40">
        <f t="shared" ref="H9:H11" si="0">F9/$F$11*100</f>
        <v>-1.4809138196475178E-2</v>
      </c>
      <c r="I9" s="27"/>
      <c r="J9" s="40">
        <f t="shared" ref="J9:J10" si="1">F9/2716156294115</f>
        <v>7.7911146151091199E-6</v>
      </c>
      <c r="K9" s="27"/>
      <c r="L9" s="27"/>
      <c r="M9" s="27"/>
      <c r="N9" s="56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21.75" customHeight="1" x14ac:dyDescent="0.2">
      <c r="A10" s="17" t="s">
        <v>89</v>
      </c>
      <c r="B10" s="17"/>
      <c r="D10" s="55" t="s">
        <v>170</v>
      </c>
      <c r="E10" s="27"/>
      <c r="F10" s="33">
        <f>'سایر درآمدها'!D11</f>
        <v>13684989</v>
      </c>
      <c r="G10" s="27"/>
      <c r="H10" s="40">
        <f t="shared" si="0"/>
        <v>-9.5767883304461142E-3</v>
      </c>
      <c r="I10" s="27"/>
      <c r="J10" s="40">
        <f t="shared" si="1"/>
        <v>5.03836580746505E-6</v>
      </c>
      <c r="K10" s="27"/>
      <c r="L10" s="27"/>
      <c r="M10" s="27"/>
      <c r="N10" s="56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21.75" customHeight="1" thickBot="1" x14ac:dyDescent="0.25">
      <c r="A11" s="18" t="s">
        <v>63</v>
      </c>
      <c r="B11" s="18"/>
      <c r="D11" s="38"/>
      <c r="E11" s="27"/>
      <c r="F11" s="34">
        <f>SUM(F8:F10)</f>
        <v>-142897478025</v>
      </c>
      <c r="G11" s="27"/>
      <c r="H11" s="54">
        <f>SUM(H8:H10)</f>
        <v>100</v>
      </c>
      <c r="I11" s="27"/>
      <c r="J11" s="35">
        <f>SUM(J8:J10)</f>
        <v>-5.2610182387004358E-2</v>
      </c>
      <c r="K11" s="27"/>
      <c r="L11" s="27"/>
      <c r="M11" s="27"/>
      <c r="N11" s="56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3.5" thickTop="1" x14ac:dyDescent="0.2"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x14ac:dyDescent="0.2"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x14ac:dyDescent="0.2"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x14ac:dyDescent="0.2"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x14ac:dyDescent="0.2"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4:25" x14ac:dyDescent="0.2"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4:25" x14ac:dyDescent="0.2"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4:25" x14ac:dyDescent="0.2"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4:25" x14ac:dyDescent="0.2"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4:25" x14ac:dyDescent="0.2"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4:25" x14ac:dyDescent="0.2"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4:25" x14ac:dyDescent="0.2"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4:25" x14ac:dyDescent="0.2"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4:25" x14ac:dyDescent="0.2"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4:25" x14ac:dyDescent="0.2"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4:25" x14ac:dyDescent="0.2"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4:25" x14ac:dyDescent="0.2"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4:25" x14ac:dyDescent="0.2"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</row>
    <row r="30" spans="4:25" x14ac:dyDescent="0.2"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</row>
    <row r="31" spans="4:25" x14ac:dyDescent="0.2"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</row>
    <row r="32" spans="4:25" x14ac:dyDescent="0.2"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75"/>
  <sheetViews>
    <sheetView rightToLeft="1" topLeftCell="A55" workbookViewId="0">
      <selection activeCell="H71" sqref="D71:H7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85546875" bestFit="1" customWidth="1"/>
    <col min="5" max="5" width="1.28515625" customWidth="1"/>
    <col min="6" max="6" width="16.85546875" bestFit="1" customWidth="1"/>
    <col min="7" max="7" width="1.28515625" customWidth="1"/>
    <col min="8" max="8" width="14.7109375" bestFit="1" customWidth="1"/>
    <col min="9" max="9" width="1.28515625" customWidth="1"/>
    <col min="10" max="10" width="16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6" bestFit="1" customWidth="1"/>
    <col min="15" max="16" width="1.28515625" customWidth="1"/>
    <col min="17" max="17" width="15.85546875" bestFit="1" customWidth="1"/>
    <col min="18" max="18" width="1.28515625" customWidth="1"/>
    <col min="19" max="19" width="15.7109375" bestFit="1" customWidth="1"/>
    <col min="20" max="20" width="1.28515625" customWidth="1"/>
    <col min="21" max="21" width="16.1406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5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5" ht="21.75" customHeight="1" x14ac:dyDescent="0.2">
      <c r="A2" s="11" t="s">
        <v>79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5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5" ht="14.45" customHeight="1" x14ac:dyDescent="0.2"/>
    <row r="5" spans="1:25" ht="14.45" customHeight="1" x14ac:dyDescent="0.2">
      <c r="A5" s="53" t="s">
        <v>65</v>
      </c>
      <c r="B5" s="12" t="s">
        <v>91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5" ht="14.45" customHeight="1" x14ac:dyDescent="0.2">
      <c r="D6" s="13" t="s">
        <v>92</v>
      </c>
      <c r="E6" s="13"/>
      <c r="F6" s="13"/>
      <c r="G6" s="13"/>
      <c r="H6" s="13"/>
      <c r="I6" s="13"/>
      <c r="J6" s="13"/>
      <c r="K6" s="13"/>
      <c r="L6" s="13"/>
      <c r="N6" s="13" t="s">
        <v>93</v>
      </c>
      <c r="O6" s="13"/>
      <c r="P6" s="13"/>
      <c r="Q6" s="13"/>
      <c r="R6" s="13"/>
      <c r="S6" s="13"/>
      <c r="T6" s="13"/>
      <c r="U6" s="13"/>
      <c r="V6" s="13"/>
      <c r="W6" s="13"/>
    </row>
    <row r="7" spans="1:25" ht="14.45" customHeight="1" x14ac:dyDescent="0.2">
      <c r="D7" s="3"/>
      <c r="E7" s="3"/>
      <c r="F7" s="3"/>
      <c r="G7" s="3"/>
      <c r="H7" s="3"/>
      <c r="I7" s="3"/>
      <c r="J7" s="14" t="s">
        <v>63</v>
      </c>
      <c r="K7" s="14"/>
      <c r="L7" s="14"/>
      <c r="N7" s="3"/>
      <c r="O7" s="3"/>
      <c r="P7" s="3"/>
      <c r="Q7" s="3"/>
      <c r="R7" s="3"/>
      <c r="S7" s="3"/>
      <c r="T7" s="3"/>
      <c r="U7" s="14" t="s">
        <v>63</v>
      </c>
      <c r="V7" s="14"/>
      <c r="W7" s="14"/>
    </row>
    <row r="8" spans="1:25" ht="21.75" customHeight="1" x14ac:dyDescent="0.2">
      <c r="A8" s="13" t="s">
        <v>94</v>
      </c>
      <c r="B8" s="13"/>
      <c r="D8" s="2" t="s">
        <v>95</v>
      </c>
      <c r="F8" s="2" t="s">
        <v>96</v>
      </c>
      <c r="H8" s="2" t="s">
        <v>97</v>
      </c>
      <c r="J8" s="57" t="s">
        <v>68</v>
      </c>
      <c r="K8" s="58"/>
      <c r="L8" s="57" t="s">
        <v>84</v>
      </c>
      <c r="M8" s="59"/>
      <c r="N8" s="60" t="s">
        <v>95</v>
      </c>
      <c r="O8" s="59"/>
      <c r="P8" s="61" t="s">
        <v>96</v>
      </c>
      <c r="Q8" s="61"/>
      <c r="R8" s="59"/>
      <c r="S8" s="60" t="s">
        <v>97</v>
      </c>
      <c r="T8" s="59"/>
      <c r="U8" s="57" t="s">
        <v>68</v>
      </c>
      <c r="V8" s="58"/>
      <c r="W8" s="57" t="s">
        <v>84</v>
      </c>
    </row>
    <row r="9" spans="1:25" ht="21.75" customHeight="1" x14ac:dyDescent="0.2">
      <c r="A9" s="15" t="s">
        <v>36</v>
      </c>
      <c r="B9" s="15"/>
      <c r="D9" s="28">
        <v>0</v>
      </c>
      <c r="E9" s="27"/>
      <c r="F9" s="28">
        <v>-468356245</v>
      </c>
      <c r="G9" s="27"/>
      <c r="H9" s="28">
        <v>-3236495760</v>
      </c>
      <c r="I9" s="27"/>
      <c r="J9" s="28">
        <f>D9+F9+H9</f>
        <v>-3704852005</v>
      </c>
      <c r="K9" s="27"/>
      <c r="L9" s="29">
        <f>J9/-142897478025*100</f>
        <v>2.5926643746307643</v>
      </c>
      <c r="M9" s="27"/>
      <c r="N9" s="28">
        <v>10550000000</v>
      </c>
      <c r="O9" s="27"/>
      <c r="P9" s="26">
        <v>-9572701496</v>
      </c>
      <c r="Q9" s="26"/>
      <c r="R9" s="27"/>
      <c r="S9" s="28">
        <v>3559783314</v>
      </c>
      <c r="T9" s="27"/>
      <c r="U9" s="28">
        <f>N9+P9+S9</f>
        <v>4537081818</v>
      </c>
      <c r="V9" s="27"/>
      <c r="W9" s="29">
        <f>U9/264971073470*100</f>
        <v>1.7122932547252889</v>
      </c>
      <c r="X9" s="27"/>
      <c r="Y9" s="27"/>
    </row>
    <row r="10" spans="1:25" ht="21.75" customHeight="1" x14ac:dyDescent="0.2">
      <c r="A10" s="16" t="s">
        <v>34</v>
      </c>
      <c r="B10" s="16"/>
      <c r="D10" s="31">
        <v>0</v>
      </c>
      <c r="E10" s="27"/>
      <c r="F10" s="31">
        <v>1097843733</v>
      </c>
      <c r="G10" s="27"/>
      <c r="H10" s="31">
        <v>-2872753025</v>
      </c>
      <c r="I10" s="27"/>
      <c r="J10" s="38">
        <f t="shared" ref="J10:J70" si="0">D10+F10+H10</f>
        <v>-1774909292</v>
      </c>
      <c r="K10" s="27"/>
      <c r="L10" s="40">
        <f t="shared" ref="L10:L70" si="1">J10/-142897478025*100</f>
        <v>1.2420858062235909</v>
      </c>
      <c r="M10" s="27"/>
      <c r="N10" s="31">
        <v>2341666650</v>
      </c>
      <c r="O10" s="27"/>
      <c r="P10" s="30">
        <v>-2351751173</v>
      </c>
      <c r="Q10" s="30"/>
      <c r="R10" s="27"/>
      <c r="S10" s="31">
        <v>-2872753025</v>
      </c>
      <c r="T10" s="27"/>
      <c r="U10" s="38">
        <f t="shared" ref="U10:U70" si="2">N10+P10+S10</f>
        <v>-2882837548</v>
      </c>
      <c r="V10" s="27"/>
      <c r="W10" s="40">
        <f t="shared" ref="W10:W70" si="3">U10/264971073470*100</f>
        <v>-1.0879819862021256</v>
      </c>
      <c r="X10" s="27"/>
      <c r="Y10" s="27"/>
    </row>
    <row r="11" spans="1:25" ht="21.75" customHeight="1" x14ac:dyDescent="0.2">
      <c r="A11" s="16" t="s">
        <v>32</v>
      </c>
      <c r="B11" s="16"/>
      <c r="D11" s="31">
        <v>0</v>
      </c>
      <c r="E11" s="27"/>
      <c r="F11" s="31">
        <v>0</v>
      </c>
      <c r="G11" s="27"/>
      <c r="H11" s="31">
        <f>'درآمد ناشی از فروش'!I11</f>
        <v>12310692018</v>
      </c>
      <c r="I11" s="27"/>
      <c r="J11" s="38">
        <f t="shared" si="0"/>
        <v>12310692018</v>
      </c>
      <c r="K11" s="27"/>
      <c r="L11" s="40">
        <f t="shared" si="1"/>
        <v>-8.615051985624433</v>
      </c>
      <c r="M11" s="27"/>
      <c r="N11" s="31">
        <v>64804672</v>
      </c>
      <c r="O11" s="27"/>
      <c r="P11" s="30">
        <v>0</v>
      </c>
      <c r="Q11" s="30"/>
      <c r="R11" s="27"/>
      <c r="S11" s="31">
        <v>4147520</v>
      </c>
      <c r="T11" s="27"/>
      <c r="U11" s="38">
        <f t="shared" si="2"/>
        <v>68952192</v>
      </c>
      <c r="V11" s="27"/>
      <c r="W11" s="40">
        <f t="shared" si="3"/>
        <v>2.60225356288964E-2</v>
      </c>
      <c r="X11" s="27"/>
      <c r="Y11" s="27"/>
    </row>
    <row r="12" spans="1:25" ht="21.75" customHeight="1" x14ac:dyDescent="0.2">
      <c r="A12" s="16" t="s">
        <v>33</v>
      </c>
      <c r="B12" s="16"/>
      <c r="D12" s="31">
        <v>0</v>
      </c>
      <c r="E12" s="27"/>
      <c r="F12" s="31">
        <v>447322500</v>
      </c>
      <c r="G12" s="27"/>
      <c r="H12" s="31">
        <v>0</v>
      </c>
      <c r="I12" s="27"/>
      <c r="J12" s="38">
        <f t="shared" si="0"/>
        <v>447322500</v>
      </c>
      <c r="K12" s="27"/>
      <c r="L12" s="40">
        <f t="shared" si="1"/>
        <v>-0.31303736509733271</v>
      </c>
      <c r="M12" s="27"/>
      <c r="N12" s="31">
        <v>8114695180</v>
      </c>
      <c r="O12" s="27"/>
      <c r="P12" s="30">
        <v>10934550017</v>
      </c>
      <c r="Q12" s="30"/>
      <c r="R12" s="27"/>
      <c r="S12" s="31">
        <v>1474975703</v>
      </c>
      <c r="T12" s="27"/>
      <c r="U12" s="38">
        <f t="shared" si="2"/>
        <v>20524220900</v>
      </c>
      <c r="V12" s="27"/>
      <c r="W12" s="40">
        <f t="shared" si="3"/>
        <v>7.7458345287353598</v>
      </c>
      <c r="X12" s="27"/>
      <c r="Y12" s="27"/>
    </row>
    <row r="13" spans="1:25" ht="21.75" customHeight="1" x14ac:dyDescent="0.2">
      <c r="A13" s="16" t="s">
        <v>98</v>
      </c>
      <c r="B13" s="16"/>
      <c r="D13" s="31">
        <v>0</v>
      </c>
      <c r="E13" s="27"/>
      <c r="F13" s="31">
        <v>0</v>
      </c>
      <c r="G13" s="27"/>
      <c r="H13" s="31">
        <v>0</v>
      </c>
      <c r="I13" s="27"/>
      <c r="J13" s="38">
        <f t="shared" si="0"/>
        <v>0</v>
      </c>
      <c r="K13" s="27"/>
      <c r="L13" s="40">
        <f t="shared" si="1"/>
        <v>0</v>
      </c>
      <c r="M13" s="27"/>
      <c r="N13" s="31">
        <v>0</v>
      </c>
      <c r="O13" s="27"/>
      <c r="P13" s="30">
        <v>0</v>
      </c>
      <c r="Q13" s="30"/>
      <c r="R13" s="27"/>
      <c r="S13" s="31">
        <v>744764777</v>
      </c>
      <c r="T13" s="27"/>
      <c r="U13" s="38">
        <f t="shared" si="2"/>
        <v>744764777</v>
      </c>
      <c r="V13" s="27"/>
      <c r="W13" s="40">
        <f t="shared" si="3"/>
        <v>0.28107399318979709</v>
      </c>
      <c r="X13" s="27"/>
      <c r="Y13" s="27"/>
    </row>
    <row r="14" spans="1:25" ht="21.75" customHeight="1" x14ac:dyDescent="0.2">
      <c r="A14" s="16" t="s">
        <v>99</v>
      </c>
      <c r="B14" s="16"/>
      <c r="D14" s="31">
        <v>0</v>
      </c>
      <c r="E14" s="27"/>
      <c r="F14" s="31">
        <v>0</v>
      </c>
      <c r="G14" s="27"/>
      <c r="H14" s="31">
        <v>0</v>
      </c>
      <c r="I14" s="27"/>
      <c r="J14" s="38">
        <f t="shared" si="0"/>
        <v>0</v>
      </c>
      <c r="K14" s="27"/>
      <c r="L14" s="40">
        <f t="shared" si="1"/>
        <v>0</v>
      </c>
      <c r="M14" s="27"/>
      <c r="N14" s="31">
        <v>0</v>
      </c>
      <c r="O14" s="27"/>
      <c r="P14" s="30">
        <v>0</v>
      </c>
      <c r="Q14" s="30"/>
      <c r="R14" s="27"/>
      <c r="S14" s="31">
        <v>1558491669</v>
      </c>
      <c r="T14" s="27"/>
      <c r="U14" s="38">
        <f t="shared" si="2"/>
        <v>1558491669</v>
      </c>
      <c r="V14" s="27"/>
      <c r="W14" s="40">
        <f t="shared" si="3"/>
        <v>0.5881742669455774</v>
      </c>
      <c r="X14" s="27"/>
      <c r="Y14" s="27"/>
    </row>
    <row r="15" spans="1:25" ht="21.75" customHeight="1" x14ac:dyDescent="0.2">
      <c r="A15" s="16" t="s">
        <v>100</v>
      </c>
      <c r="B15" s="16"/>
      <c r="D15" s="31">
        <v>0</v>
      </c>
      <c r="E15" s="27"/>
      <c r="F15" s="31">
        <v>0</v>
      </c>
      <c r="G15" s="27"/>
      <c r="H15" s="31">
        <v>0</v>
      </c>
      <c r="I15" s="27"/>
      <c r="J15" s="38">
        <f t="shared" si="0"/>
        <v>0</v>
      </c>
      <c r="K15" s="27"/>
      <c r="L15" s="40">
        <f t="shared" si="1"/>
        <v>0</v>
      </c>
      <c r="M15" s="27"/>
      <c r="N15" s="31">
        <v>0</v>
      </c>
      <c r="O15" s="27"/>
      <c r="P15" s="30">
        <v>0</v>
      </c>
      <c r="Q15" s="30"/>
      <c r="R15" s="27"/>
      <c r="S15" s="31">
        <v>4073853398</v>
      </c>
      <c r="T15" s="27"/>
      <c r="U15" s="38">
        <f t="shared" si="2"/>
        <v>4073853398</v>
      </c>
      <c r="V15" s="27"/>
      <c r="W15" s="40">
        <f t="shared" si="3"/>
        <v>1.5374709943428</v>
      </c>
      <c r="X15" s="27"/>
      <c r="Y15" s="27"/>
    </row>
    <row r="16" spans="1:25" ht="21.75" customHeight="1" x14ac:dyDescent="0.2">
      <c r="A16" s="16" t="s">
        <v>58</v>
      </c>
      <c r="B16" s="16"/>
      <c r="D16" s="31">
        <v>0</v>
      </c>
      <c r="E16" s="27"/>
      <c r="F16" s="31">
        <v>-1043477823</v>
      </c>
      <c r="G16" s="27"/>
      <c r="H16" s="31">
        <v>0</v>
      </c>
      <c r="I16" s="27"/>
      <c r="J16" s="38">
        <f t="shared" si="0"/>
        <v>-1043477823</v>
      </c>
      <c r="K16" s="27"/>
      <c r="L16" s="40">
        <f t="shared" si="1"/>
        <v>0.73022829893291952</v>
      </c>
      <c r="M16" s="27"/>
      <c r="N16" s="31">
        <v>7028586180</v>
      </c>
      <c r="O16" s="27"/>
      <c r="P16" s="30">
        <v>-22531303320</v>
      </c>
      <c r="Q16" s="30"/>
      <c r="R16" s="27"/>
      <c r="S16" s="31">
        <v>-15929</v>
      </c>
      <c r="T16" s="27"/>
      <c r="U16" s="38">
        <f t="shared" si="2"/>
        <v>-15502733069</v>
      </c>
      <c r="V16" s="27"/>
      <c r="W16" s="40">
        <f t="shared" si="3"/>
        <v>-5.8507265966732849</v>
      </c>
      <c r="X16" s="27"/>
      <c r="Y16" s="27"/>
    </row>
    <row r="17" spans="1:25" ht="21.75" customHeight="1" x14ac:dyDescent="0.2">
      <c r="A17" s="16" t="s">
        <v>54</v>
      </c>
      <c r="B17" s="16"/>
      <c r="D17" s="31">
        <v>0</v>
      </c>
      <c r="E17" s="27"/>
      <c r="F17" s="31">
        <v>-178929000</v>
      </c>
      <c r="G17" s="27"/>
      <c r="H17" s="31">
        <v>0</v>
      </c>
      <c r="I17" s="27"/>
      <c r="J17" s="38">
        <f t="shared" si="0"/>
        <v>-178929000</v>
      </c>
      <c r="K17" s="27"/>
      <c r="L17" s="40">
        <f t="shared" si="1"/>
        <v>0.12521494603893307</v>
      </c>
      <c r="M17" s="27"/>
      <c r="N17" s="31">
        <v>0</v>
      </c>
      <c r="O17" s="27"/>
      <c r="P17" s="30">
        <v>-2612363413</v>
      </c>
      <c r="Q17" s="30"/>
      <c r="R17" s="27"/>
      <c r="S17" s="31">
        <v>-14078819867</v>
      </c>
      <c r="T17" s="27"/>
      <c r="U17" s="38">
        <f t="shared" si="2"/>
        <v>-16691183280</v>
      </c>
      <c r="V17" s="27"/>
      <c r="W17" s="40">
        <f t="shared" si="3"/>
        <v>-6.2992473334602588</v>
      </c>
      <c r="X17" s="27"/>
      <c r="Y17" s="27"/>
    </row>
    <row r="18" spans="1:25" ht="21.75" customHeight="1" x14ac:dyDescent="0.2">
      <c r="A18" s="16" t="s">
        <v>101</v>
      </c>
      <c r="B18" s="16"/>
      <c r="D18" s="31">
        <v>0</v>
      </c>
      <c r="E18" s="27"/>
      <c r="F18" s="31">
        <v>0</v>
      </c>
      <c r="G18" s="27"/>
      <c r="H18" s="31">
        <v>0</v>
      </c>
      <c r="I18" s="27"/>
      <c r="J18" s="38">
        <f t="shared" si="0"/>
        <v>0</v>
      </c>
      <c r="K18" s="27"/>
      <c r="L18" s="40">
        <f t="shared" si="1"/>
        <v>0</v>
      </c>
      <c r="M18" s="27"/>
      <c r="N18" s="31">
        <v>0</v>
      </c>
      <c r="O18" s="27"/>
      <c r="P18" s="30">
        <v>0</v>
      </c>
      <c r="Q18" s="30"/>
      <c r="R18" s="27"/>
      <c r="S18" s="31">
        <v>-1568641447</v>
      </c>
      <c r="T18" s="27"/>
      <c r="U18" s="38">
        <f t="shared" si="2"/>
        <v>-1568641447</v>
      </c>
      <c r="V18" s="27"/>
      <c r="W18" s="40">
        <f t="shared" si="3"/>
        <v>-0.59200478997855643</v>
      </c>
      <c r="X18" s="27"/>
      <c r="Y18" s="27"/>
    </row>
    <row r="19" spans="1:25" ht="21.75" customHeight="1" x14ac:dyDescent="0.2">
      <c r="A19" s="16" t="s">
        <v>102</v>
      </c>
      <c r="B19" s="16"/>
      <c r="D19" s="31">
        <v>0</v>
      </c>
      <c r="E19" s="27"/>
      <c r="F19" s="31">
        <v>0</v>
      </c>
      <c r="G19" s="27"/>
      <c r="H19" s="31">
        <v>0</v>
      </c>
      <c r="I19" s="27"/>
      <c r="J19" s="38">
        <f t="shared" si="0"/>
        <v>0</v>
      </c>
      <c r="K19" s="27"/>
      <c r="L19" s="40">
        <f t="shared" si="1"/>
        <v>0</v>
      </c>
      <c r="M19" s="27"/>
      <c r="N19" s="31">
        <v>0</v>
      </c>
      <c r="O19" s="27"/>
      <c r="P19" s="30">
        <v>0</v>
      </c>
      <c r="Q19" s="30"/>
      <c r="R19" s="27"/>
      <c r="S19" s="31">
        <v>472093247</v>
      </c>
      <c r="T19" s="27"/>
      <c r="U19" s="38">
        <f t="shared" si="2"/>
        <v>472093247</v>
      </c>
      <c r="V19" s="27"/>
      <c r="W19" s="40">
        <f t="shared" si="3"/>
        <v>0.1781678433111871</v>
      </c>
      <c r="X19" s="27"/>
      <c r="Y19" s="27"/>
    </row>
    <row r="20" spans="1:25" ht="21.75" customHeight="1" x14ac:dyDescent="0.2">
      <c r="A20" s="16" t="s">
        <v>29</v>
      </c>
      <c r="B20" s="16"/>
      <c r="D20" s="31">
        <v>0</v>
      </c>
      <c r="E20" s="27"/>
      <c r="F20" s="31">
        <v>9750387938</v>
      </c>
      <c r="G20" s="27"/>
      <c r="H20" s="31">
        <v>0</v>
      </c>
      <c r="I20" s="27"/>
      <c r="J20" s="38">
        <f t="shared" si="0"/>
        <v>9750387938</v>
      </c>
      <c r="K20" s="27"/>
      <c r="L20" s="40">
        <f t="shared" si="1"/>
        <v>-6.8233450112353724</v>
      </c>
      <c r="M20" s="27"/>
      <c r="N20" s="31">
        <v>15125000000</v>
      </c>
      <c r="O20" s="27"/>
      <c r="P20" s="30">
        <v>20683814878</v>
      </c>
      <c r="Q20" s="30"/>
      <c r="R20" s="27"/>
      <c r="S20" s="31">
        <v>-1026271030</v>
      </c>
      <c r="T20" s="27"/>
      <c r="U20" s="38">
        <f t="shared" si="2"/>
        <v>34782543848</v>
      </c>
      <c r="V20" s="27"/>
      <c r="W20" s="40">
        <f t="shared" si="3"/>
        <v>13.126921136143594</v>
      </c>
      <c r="X20" s="27"/>
      <c r="Y20" s="27"/>
    </row>
    <row r="21" spans="1:25" ht="21.75" customHeight="1" x14ac:dyDescent="0.2">
      <c r="A21" s="16" t="s">
        <v>35</v>
      </c>
      <c r="B21" s="16"/>
      <c r="D21" s="31">
        <v>0</v>
      </c>
      <c r="E21" s="27"/>
      <c r="F21" s="31">
        <v>4035843000</v>
      </c>
      <c r="G21" s="27"/>
      <c r="H21" s="31">
        <v>0</v>
      </c>
      <c r="I21" s="27"/>
      <c r="J21" s="38">
        <f t="shared" si="0"/>
        <v>4035843000</v>
      </c>
      <c r="K21" s="27"/>
      <c r="L21" s="40">
        <f t="shared" si="1"/>
        <v>-2.8242926717670458</v>
      </c>
      <c r="M21" s="27"/>
      <c r="N21" s="31">
        <v>4410000000</v>
      </c>
      <c r="O21" s="27"/>
      <c r="P21" s="30">
        <v>7787143140</v>
      </c>
      <c r="Q21" s="30"/>
      <c r="R21" s="27"/>
      <c r="S21" s="31">
        <v>530276889</v>
      </c>
      <c r="T21" s="27"/>
      <c r="U21" s="38">
        <f t="shared" si="2"/>
        <v>12727420029</v>
      </c>
      <c r="V21" s="27"/>
      <c r="W21" s="40">
        <f t="shared" si="3"/>
        <v>4.8033243260574245</v>
      </c>
      <c r="X21" s="27"/>
      <c r="Y21" s="27"/>
    </row>
    <row r="22" spans="1:25" ht="21.75" customHeight="1" x14ac:dyDescent="0.2">
      <c r="A22" s="16" t="s">
        <v>31</v>
      </c>
      <c r="B22" s="16"/>
      <c r="D22" s="31">
        <v>0</v>
      </c>
      <c r="E22" s="27"/>
      <c r="F22" s="31">
        <v>-1964588887</v>
      </c>
      <c r="G22" s="27"/>
      <c r="H22" s="31">
        <v>0</v>
      </c>
      <c r="I22" s="27"/>
      <c r="J22" s="38">
        <f t="shared" si="0"/>
        <v>-1964588887</v>
      </c>
      <c r="K22" s="27"/>
      <c r="L22" s="40">
        <f t="shared" si="1"/>
        <v>1.3748240445897122</v>
      </c>
      <c r="M22" s="27"/>
      <c r="N22" s="31">
        <v>6802444800</v>
      </c>
      <c r="O22" s="27"/>
      <c r="P22" s="30">
        <v>-4246406466</v>
      </c>
      <c r="Q22" s="30"/>
      <c r="R22" s="27"/>
      <c r="S22" s="31">
        <v>-490008125</v>
      </c>
      <c r="T22" s="27"/>
      <c r="U22" s="38">
        <f t="shared" si="2"/>
        <v>2066030209</v>
      </c>
      <c r="V22" s="27"/>
      <c r="W22" s="40">
        <f t="shared" si="3"/>
        <v>0.77971915271495318</v>
      </c>
      <c r="X22" s="27"/>
      <c r="Y22" s="27"/>
    </row>
    <row r="23" spans="1:25" ht="21.75" customHeight="1" x14ac:dyDescent="0.2">
      <c r="A23" s="16" t="s">
        <v>103</v>
      </c>
      <c r="B23" s="16"/>
      <c r="D23" s="31">
        <v>0</v>
      </c>
      <c r="E23" s="27"/>
      <c r="F23" s="31">
        <v>0</v>
      </c>
      <c r="G23" s="27"/>
      <c r="H23" s="31">
        <v>0</v>
      </c>
      <c r="I23" s="27"/>
      <c r="J23" s="38">
        <f t="shared" si="0"/>
        <v>0</v>
      </c>
      <c r="K23" s="27"/>
      <c r="L23" s="40">
        <f t="shared" si="1"/>
        <v>0</v>
      </c>
      <c r="M23" s="27"/>
      <c r="N23" s="31">
        <v>0</v>
      </c>
      <c r="O23" s="27"/>
      <c r="P23" s="30">
        <v>0</v>
      </c>
      <c r="Q23" s="30"/>
      <c r="R23" s="27"/>
      <c r="S23" s="31">
        <v>-2220221395</v>
      </c>
      <c r="T23" s="27"/>
      <c r="U23" s="38">
        <f t="shared" si="2"/>
        <v>-2220221395</v>
      </c>
      <c r="V23" s="27"/>
      <c r="W23" s="40">
        <f t="shared" si="3"/>
        <v>-0.83791085793799791</v>
      </c>
      <c r="X23" s="27"/>
      <c r="Y23" s="27"/>
    </row>
    <row r="24" spans="1:25" ht="21.75" customHeight="1" x14ac:dyDescent="0.2">
      <c r="A24" s="16" t="s">
        <v>104</v>
      </c>
      <c r="B24" s="16"/>
      <c r="D24" s="31">
        <v>0</v>
      </c>
      <c r="E24" s="27"/>
      <c r="F24" s="31">
        <v>0</v>
      </c>
      <c r="G24" s="27"/>
      <c r="H24" s="31">
        <v>0</v>
      </c>
      <c r="I24" s="27"/>
      <c r="J24" s="38">
        <f t="shared" si="0"/>
        <v>0</v>
      </c>
      <c r="K24" s="27"/>
      <c r="L24" s="40">
        <f t="shared" si="1"/>
        <v>0</v>
      </c>
      <c r="M24" s="27"/>
      <c r="N24" s="31">
        <v>1815000000</v>
      </c>
      <c r="O24" s="27"/>
      <c r="P24" s="30">
        <v>0</v>
      </c>
      <c r="Q24" s="30"/>
      <c r="R24" s="27"/>
      <c r="S24" s="31">
        <v>-4575151156</v>
      </c>
      <c r="T24" s="27"/>
      <c r="U24" s="38">
        <f t="shared" si="2"/>
        <v>-2760151156</v>
      </c>
      <c r="V24" s="27"/>
      <c r="W24" s="40">
        <f t="shared" si="3"/>
        <v>-1.0416801803508955</v>
      </c>
      <c r="X24" s="27"/>
      <c r="Y24" s="27"/>
    </row>
    <row r="25" spans="1:25" ht="21.75" customHeight="1" x14ac:dyDescent="0.2">
      <c r="A25" s="16" t="s">
        <v>30</v>
      </c>
      <c r="B25" s="16"/>
      <c r="D25" s="31">
        <v>0</v>
      </c>
      <c r="E25" s="27"/>
      <c r="F25" s="31">
        <v>-4919553450</v>
      </c>
      <c r="G25" s="27"/>
      <c r="H25" s="31">
        <v>0</v>
      </c>
      <c r="I25" s="27"/>
      <c r="J25" s="38">
        <f t="shared" si="0"/>
        <v>-4919553450</v>
      </c>
      <c r="K25" s="27"/>
      <c r="L25" s="40">
        <f t="shared" si="1"/>
        <v>3.4427153774815547</v>
      </c>
      <c r="M25" s="27"/>
      <c r="N25" s="31">
        <v>9518905000</v>
      </c>
      <c r="O25" s="27"/>
      <c r="P25" s="30">
        <v>-27474537170</v>
      </c>
      <c r="Q25" s="30"/>
      <c r="R25" s="27"/>
      <c r="S25" s="31">
        <v>-430105003</v>
      </c>
      <c r="T25" s="27"/>
      <c r="U25" s="38">
        <f t="shared" si="2"/>
        <v>-18385737173</v>
      </c>
      <c r="V25" s="27"/>
      <c r="W25" s="40">
        <f t="shared" si="3"/>
        <v>-6.9387714410575576</v>
      </c>
      <c r="X25" s="27"/>
      <c r="Y25" s="27"/>
    </row>
    <row r="26" spans="1:25" ht="21.75" customHeight="1" x14ac:dyDescent="0.2">
      <c r="A26" s="16" t="s">
        <v>21</v>
      </c>
      <c r="B26" s="16"/>
      <c r="D26" s="31">
        <v>0</v>
      </c>
      <c r="E26" s="27"/>
      <c r="F26" s="31">
        <v>-12078365370</v>
      </c>
      <c r="G26" s="27"/>
      <c r="H26" s="31">
        <v>0</v>
      </c>
      <c r="I26" s="27"/>
      <c r="J26" s="38">
        <f t="shared" si="0"/>
        <v>-12078365370</v>
      </c>
      <c r="K26" s="27"/>
      <c r="L26" s="40">
        <f t="shared" si="1"/>
        <v>8.4524692366417291</v>
      </c>
      <c r="M26" s="27"/>
      <c r="N26" s="31">
        <v>5632757130</v>
      </c>
      <c r="O26" s="27"/>
      <c r="P26" s="30">
        <v>9599251933</v>
      </c>
      <c r="Q26" s="30"/>
      <c r="R26" s="27"/>
      <c r="S26" s="31">
        <v>15178857136</v>
      </c>
      <c r="T26" s="27"/>
      <c r="U26" s="38">
        <f t="shared" si="2"/>
        <v>30410866199</v>
      </c>
      <c r="V26" s="27"/>
      <c r="W26" s="40">
        <f t="shared" si="3"/>
        <v>11.477051362907776</v>
      </c>
      <c r="X26" s="27"/>
      <c r="Y26" s="27"/>
    </row>
    <row r="27" spans="1:25" ht="21.75" customHeight="1" x14ac:dyDescent="0.2">
      <c r="A27" s="16" t="s">
        <v>105</v>
      </c>
      <c r="B27" s="16"/>
      <c r="D27" s="31">
        <v>0</v>
      </c>
      <c r="E27" s="27"/>
      <c r="F27" s="31">
        <v>0</v>
      </c>
      <c r="G27" s="27"/>
      <c r="H27" s="31">
        <v>0</v>
      </c>
      <c r="I27" s="27"/>
      <c r="J27" s="38">
        <f t="shared" si="0"/>
        <v>0</v>
      </c>
      <c r="K27" s="27"/>
      <c r="L27" s="40">
        <f t="shared" si="1"/>
        <v>0</v>
      </c>
      <c r="M27" s="27"/>
      <c r="N27" s="31">
        <v>0</v>
      </c>
      <c r="O27" s="27"/>
      <c r="P27" s="30">
        <v>0</v>
      </c>
      <c r="Q27" s="30"/>
      <c r="R27" s="27"/>
      <c r="S27" s="31">
        <v>1064004800</v>
      </c>
      <c r="T27" s="27"/>
      <c r="U27" s="38">
        <f t="shared" si="2"/>
        <v>1064004800</v>
      </c>
      <c r="V27" s="27"/>
      <c r="W27" s="40">
        <f t="shared" si="3"/>
        <v>0.40155507771698956</v>
      </c>
      <c r="X27" s="27"/>
      <c r="Y27" s="27"/>
    </row>
    <row r="28" spans="1:25" ht="21.75" customHeight="1" x14ac:dyDescent="0.2">
      <c r="A28" s="16" t="s">
        <v>106</v>
      </c>
      <c r="B28" s="16"/>
      <c r="D28" s="31">
        <v>0</v>
      </c>
      <c r="E28" s="27"/>
      <c r="F28" s="31">
        <v>0</v>
      </c>
      <c r="G28" s="27"/>
      <c r="H28" s="31">
        <v>0</v>
      </c>
      <c r="I28" s="27"/>
      <c r="J28" s="38">
        <f t="shared" si="0"/>
        <v>0</v>
      </c>
      <c r="K28" s="27"/>
      <c r="L28" s="40">
        <f t="shared" si="1"/>
        <v>0</v>
      </c>
      <c r="M28" s="27"/>
      <c r="N28" s="31">
        <v>1843434343</v>
      </c>
      <c r="O28" s="27"/>
      <c r="P28" s="30">
        <v>0</v>
      </c>
      <c r="Q28" s="30"/>
      <c r="R28" s="27"/>
      <c r="S28" s="31">
        <v>-350933402</v>
      </c>
      <c r="T28" s="27"/>
      <c r="U28" s="38">
        <f t="shared" si="2"/>
        <v>1492500941</v>
      </c>
      <c r="V28" s="27"/>
      <c r="W28" s="40">
        <f t="shared" si="3"/>
        <v>0.56326938690120099</v>
      </c>
      <c r="X28" s="27"/>
      <c r="Y28" s="27"/>
    </row>
    <row r="29" spans="1:25" ht="21.75" customHeight="1" x14ac:dyDescent="0.2">
      <c r="A29" s="16" t="s">
        <v>107</v>
      </c>
      <c r="B29" s="16"/>
      <c r="D29" s="31">
        <v>0</v>
      </c>
      <c r="E29" s="27"/>
      <c r="F29" s="31">
        <v>0</v>
      </c>
      <c r="G29" s="27"/>
      <c r="H29" s="31">
        <v>0</v>
      </c>
      <c r="I29" s="27"/>
      <c r="J29" s="38">
        <f t="shared" si="0"/>
        <v>0</v>
      </c>
      <c r="K29" s="27"/>
      <c r="L29" s="40">
        <f t="shared" si="1"/>
        <v>0</v>
      </c>
      <c r="M29" s="27"/>
      <c r="N29" s="31">
        <v>0</v>
      </c>
      <c r="O29" s="27"/>
      <c r="P29" s="30">
        <v>0</v>
      </c>
      <c r="Q29" s="30"/>
      <c r="R29" s="27"/>
      <c r="S29" s="31">
        <v>1571954349</v>
      </c>
      <c r="T29" s="27"/>
      <c r="U29" s="38">
        <f t="shared" si="2"/>
        <v>1571954349</v>
      </c>
      <c r="V29" s="27"/>
      <c r="W29" s="40">
        <f t="shared" si="3"/>
        <v>0.59325507815402212</v>
      </c>
      <c r="X29" s="27"/>
      <c r="Y29" s="27"/>
    </row>
    <row r="30" spans="1:25" ht="21.75" customHeight="1" x14ac:dyDescent="0.2">
      <c r="A30" s="16" t="s">
        <v>42</v>
      </c>
      <c r="B30" s="16"/>
      <c r="D30" s="31">
        <v>0</v>
      </c>
      <c r="E30" s="27"/>
      <c r="F30" s="31">
        <v>3424164454</v>
      </c>
      <c r="G30" s="27"/>
      <c r="H30" s="31">
        <v>0</v>
      </c>
      <c r="I30" s="27"/>
      <c r="J30" s="38">
        <f t="shared" si="0"/>
        <v>3424164454</v>
      </c>
      <c r="K30" s="27"/>
      <c r="L30" s="40">
        <f t="shared" si="1"/>
        <v>-2.396238549011299</v>
      </c>
      <c r="M30" s="27"/>
      <c r="N30" s="31">
        <v>12594558726</v>
      </c>
      <c r="O30" s="27"/>
      <c r="P30" s="30">
        <v>740355413</v>
      </c>
      <c r="Q30" s="30"/>
      <c r="R30" s="27"/>
      <c r="S30" s="31">
        <v>13339156271</v>
      </c>
      <c r="T30" s="27"/>
      <c r="U30" s="38">
        <f t="shared" si="2"/>
        <v>26674070410</v>
      </c>
      <c r="V30" s="27"/>
      <c r="W30" s="40">
        <f t="shared" si="3"/>
        <v>10.066785804458778</v>
      </c>
      <c r="X30" s="27"/>
      <c r="Y30" s="27"/>
    </row>
    <row r="31" spans="1:25" ht="21.75" customHeight="1" x14ac:dyDescent="0.2">
      <c r="A31" s="16" t="s">
        <v>54</v>
      </c>
      <c r="B31" s="16"/>
      <c r="D31" s="31">
        <v>0</v>
      </c>
      <c r="E31" s="27"/>
      <c r="F31" s="31">
        <v>0</v>
      </c>
      <c r="G31" s="27"/>
      <c r="H31" s="31">
        <v>0</v>
      </c>
      <c r="I31" s="27"/>
      <c r="J31" s="38">
        <f t="shared" si="0"/>
        <v>0</v>
      </c>
      <c r="K31" s="27"/>
      <c r="L31" s="40">
        <f t="shared" si="1"/>
        <v>0</v>
      </c>
      <c r="M31" s="27"/>
      <c r="N31" s="31">
        <v>0</v>
      </c>
      <c r="O31" s="27"/>
      <c r="P31" s="30">
        <v>0</v>
      </c>
      <c r="Q31" s="30"/>
      <c r="R31" s="27"/>
      <c r="S31" s="31">
        <v>12596613207</v>
      </c>
      <c r="T31" s="27"/>
      <c r="U31" s="38">
        <f t="shared" si="2"/>
        <v>12596613207</v>
      </c>
      <c r="V31" s="27"/>
      <c r="W31" s="40">
        <f t="shared" si="3"/>
        <v>4.7539578724717613</v>
      </c>
      <c r="X31" s="27"/>
      <c r="Y31" s="27"/>
    </row>
    <row r="32" spans="1:25" ht="21.75" customHeight="1" x14ac:dyDescent="0.2">
      <c r="A32" s="16" t="s">
        <v>19</v>
      </c>
      <c r="B32" s="16"/>
      <c r="D32" s="31">
        <v>0</v>
      </c>
      <c r="E32" s="27"/>
      <c r="F32" s="31">
        <v>-4222724400</v>
      </c>
      <c r="G32" s="27"/>
      <c r="H32" s="31">
        <v>0</v>
      </c>
      <c r="I32" s="27"/>
      <c r="J32" s="38">
        <f t="shared" si="0"/>
        <v>-4222724400</v>
      </c>
      <c r="K32" s="27"/>
      <c r="L32" s="40">
        <f t="shared" si="1"/>
        <v>2.9550727265188206</v>
      </c>
      <c r="M32" s="27"/>
      <c r="N32" s="31">
        <v>1248186528</v>
      </c>
      <c r="O32" s="27"/>
      <c r="P32" s="30">
        <v>-15625099385</v>
      </c>
      <c r="Q32" s="30"/>
      <c r="R32" s="27"/>
      <c r="S32" s="31">
        <v>-849345838</v>
      </c>
      <c r="T32" s="27"/>
      <c r="U32" s="38">
        <f t="shared" si="2"/>
        <v>-15226258695</v>
      </c>
      <c r="V32" s="27"/>
      <c r="W32" s="40">
        <f t="shared" si="3"/>
        <v>-5.7463852546621155</v>
      </c>
      <c r="X32" s="27"/>
      <c r="Y32" s="27"/>
    </row>
    <row r="33" spans="1:25" ht="21.75" customHeight="1" x14ac:dyDescent="0.2">
      <c r="A33" s="16" t="s">
        <v>51</v>
      </c>
      <c r="B33" s="16"/>
      <c r="D33" s="31">
        <v>0</v>
      </c>
      <c r="E33" s="27"/>
      <c r="F33" s="31">
        <v>-23467532400</v>
      </c>
      <c r="G33" s="27"/>
      <c r="H33" s="31">
        <v>0</v>
      </c>
      <c r="I33" s="27"/>
      <c r="J33" s="38">
        <f t="shared" si="0"/>
        <v>-23467532400</v>
      </c>
      <c r="K33" s="27"/>
      <c r="L33" s="40">
        <f t="shared" si="1"/>
        <v>16.422635811595178</v>
      </c>
      <c r="M33" s="27"/>
      <c r="N33" s="31">
        <v>20231845436</v>
      </c>
      <c r="O33" s="27"/>
      <c r="P33" s="30">
        <v>19033627589</v>
      </c>
      <c r="Q33" s="30"/>
      <c r="R33" s="27"/>
      <c r="S33" s="31">
        <v>14040447018</v>
      </c>
      <c r="T33" s="27"/>
      <c r="U33" s="38">
        <f t="shared" si="2"/>
        <v>53305920043</v>
      </c>
      <c r="V33" s="27"/>
      <c r="W33" s="40">
        <f t="shared" si="3"/>
        <v>20.117637500923394</v>
      </c>
      <c r="X33" s="27"/>
      <c r="Y33" s="27"/>
    </row>
    <row r="34" spans="1:25" ht="21.75" customHeight="1" x14ac:dyDescent="0.2">
      <c r="A34" s="16" t="s">
        <v>108</v>
      </c>
      <c r="B34" s="16"/>
      <c r="D34" s="31">
        <v>0</v>
      </c>
      <c r="E34" s="27"/>
      <c r="F34" s="31">
        <v>0</v>
      </c>
      <c r="G34" s="27"/>
      <c r="H34" s="31">
        <v>0</v>
      </c>
      <c r="I34" s="27"/>
      <c r="J34" s="38">
        <f t="shared" si="0"/>
        <v>0</v>
      </c>
      <c r="K34" s="27"/>
      <c r="L34" s="40">
        <f t="shared" si="1"/>
        <v>0</v>
      </c>
      <c r="M34" s="27"/>
      <c r="N34" s="31">
        <v>0</v>
      </c>
      <c r="O34" s="27"/>
      <c r="P34" s="30">
        <v>0</v>
      </c>
      <c r="Q34" s="30"/>
      <c r="R34" s="27"/>
      <c r="S34" s="31">
        <v>4531124201</v>
      </c>
      <c r="T34" s="27"/>
      <c r="U34" s="38">
        <f t="shared" si="2"/>
        <v>4531124201</v>
      </c>
      <c r="V34" s="27"/>
      <c r="W34" s="40">
        <f t="shared" si="3"/>
        <v>1.7100448519385321</v>
      </c>
      <c r="X34" s="27"/>
      <c r="Y34" s="27"/>
    </row>
    <row r="35" spans="1:25" ht="21.75" customHeight="1" x14ac:dyDescent="0.2">
      <c r="A35" s="16" t="s">
        <v>109</v>
      </c>
      <c r="B35" s="16"/>
      <c r="D35" s="31">
        <v>0</v>
      </c>
      <c r="E35" s="27"/>
      <c r="F35" s="31">
        <v>0</v>
      </c>
      <c r="G35" s="27"/>
      <c r="H35" s="31">
        <v>0</v>
      </c>
      <c r="I35" s="27"/>
      <c r="J35" s="38">
        <f t="shared" si="0"/>
        <v>0</v>
      </c>
      <c r="K35" s="27"/>
      <c r="L35" s="40">
        <f t="shared" si="1"/>
        <v>0</v>
      </c>
      <c r="M35" s="27"/>
      <c r="N35" s="31">
        <v>0</v>
      </c>
      <c r="O35" s="27"/>
      <c r="P35" s="30">
        <v>0</v>
      </c>
      <c r="Q35" s="30"/>
      <c r="R35" s="27"/>
      <c r="S35" s="31">
        <v>2439406419</v>
      </c>
      <c r="T35" s="27"/>
      <c r="U35" s="38">
        <f t="shared" si="2"/>
        <v>2439406419</v>
      </c>
      <c r="V35" s="27"/>
      <c r="W35" s="40">
        <f t="shared" si="3"/>
        <v>0.9206312172321669</v>
      </c>
      <c r="X35" s="27"/>
      <c r="Y35" s="27"/>
    </row>
    <row r="36" spans="1:25" ht="21.75" customHeight="1" x14ac:dyDescent="0.2">
      <c r="A36" s="16" t="s">
        <v>44</v>
      </c>
      <c r="B36" s="16"/>
      <c r="D36" s="31">
        <v>0</v>
      </c>
      <c r="E36" s="27"/>
      <c r="F36" s="31">
        <v>-566608500</v>
      </c>
      <c r="G36" s="27"/>
      <c r="H36" s="31">
        <v>0</v>
      </c>
      <c r="I36" s="27"/>
      <c r="J36" s="38">
        <f t="shared" si="0"/>
        <v>-566608500</v>
      </c>
      <c r="K36" s="27"/>
      <c r="L36" s="40">
        <f t="shared" si="1"/>
        <v>0.39651399578995472</v>
      </c>
      <c r="M36" s="27"/>
      <c r="N36" s="31">
        <v>2192000000</v>
      </c>
      <c r="O36" s="27"/>
      <c r="P36" s="30">
        <v>-357857912</v>
      </c>
      <c r="Q36" s="30"/>
      <c r="R36" s="27"/>
      <c r="S36" s="31">
        <v>14574537</v>
      </c>
      <c r="T36" s="27"/>
      <c r="U36" s="38">
        <f t="shared" si="2"/>
        <v>1848716625</v>
      </c>
      <c r="V36" s="27"/>
      <c r="W36" s="40">
        <f t="shared" si="3"/>
        <v>0.69770507428967021</v>
      </c>
      <c r="X36" s="27"/>
      <c r="Y36" s="27"/>
    </row>
    <row r="37" spans="1:25" ht="21.75" customHeight="1" x14ac:dyDescent="0.2">
      <c r="A37" s="16" t="s">
        <v>40</v>
      </c>
      <c r="B37" s="16"/>
      <c r="D37" s="31">
        <v>0</v>
      </c>
      <c r="E37" s="27"/>
      <c r="F37" s="31">
        <v>849912882</v>
      </c>
      <c r="G37" s="27"/>
      <c r="H37" s="31">
        <v>0</v>
      </c>
      <c r="I37" s="27"/>
      <c r="J37" s="38">
        <f t="shared" si="0"/>
        <v>849912882</v>
      </c>
      <c r="K37" s="27"/>
      <c r="L37" s="40">
        <f t="shared" si="1"/>
        <v>-0.59477108605885065</v>
      </c>
      <c r="M37" s="27"/>
      <c r="N37" s="31">
        <v>0</v>
      </c>
      <c r="O37" s="27"/>
      <c r="P37" s="30">
        <v>7836902745</v>
      </c>
      <c r="Q37" s="30"/>
      <c r="R37" s="27"/>
      <c r="S37" s="31">
        <v>1103618667</v>
      </c>
      <c r="T37" s="27"/>
      <c r="U37" s="38">
        <f t="shared" si="2"/>
        <v>8940521412</v>
      </c>
      <c r="V37" s="27"/>
      <c r="W37" s="40">
        <f t="shared" si="3"/>
        <v>3.3741499760396469</v>
      </c>
      <c r="X37" s="27"/>
      <c r="Y37" s="27"/>
    </row>
    <row r="38" spans="1:25" ht="21.75" customHeight="1" x14ac:dyDescent="0.2">
      <c r="A38" s="16" t="s">
        <v>39</v>
      </c>
      <c r="B38" s="16"/>
      <c r="D38" s="31">
        <v>0</v>
      </c>
      <c r="E38" s="27"/>
      <c r="F38" s="31">
        <v>-4934464200</v>
      </c>
      <c r="G38" s="27"/>
      <c r="H38" s="31">
        <v>0</v>
      </c>
      <c r="I38" s="27"/>
      <c r="J38" s="38">
        <f t="shared" si="0"/>
        <v>-4934464200</v>
      </c>
      <c r="K38" s="27"/>
      <c r="L38" s="40">
        <f t="shared" si="1"/>
        <v>3.453149956318132</v>
      </c>
      <c r="M38" s="27"/>
      <c r="N38" s="31">
        <v>0</v>
      </c>
      <c r="O38" s="27"/>
      <c r="P38" s="30">
        <v>-2146153929</v>
      </c>
      <c r="Q38" s="30"/>
      <c r="R38" s="27"/>
      <c r="S38" s="31">
        <v>198024981</v>
      </c>
      <c r="T38" s="27"/>
      <c r="U38" s="38">
        <f t="shared" si="2"/>
        <v>-1948128948</v>
      </c>
      <c r="V38" s="27"/>
      <c r="W38" s="40">
        <f t="shared" si="3"/>
        <v>-0.73522325380191622</v>
      </c>
      <c r="X38" s="27"/>
      <c r="Y38" s="27"/>
    </row>
    <row r="39" spans="1:25" ht="21.75" customHeight="1" x14ac:dyDescent="0.2">
      <c r="A39" s="16" t="s">
        <v>25</v>
      </c>
      <c r="B39" s="16"/>
      <c r="D39" s="31">
        <v>0</v>
      </c>
      <c r="E39" s="27"/>
      <c r="F39" s="31">
        <v>-12437553600</v>
      </c>
      <c r="G39" s="27"/>
      <c r="H39" s="31">
        <v>0</v>
      </c>
      <c r="I39" s="27"/>
      <c r="J39" s="38">
        <f t="shared" si="0"/>
        <v>-12437553600</v>
      </c>
      <c r="K39" s="27"/>
      <c r="L39" s="40">
        <f t="shared" si="1"/>
        <v>8.7038300268840594</v>
      </c>
      <c r="M39" s="27"/>
      <c r="N39" s="31">
        <v>12416000000</v>
      </c>
      <c r="O39" s="27"/>
      <c r="P39" s="30">
        <v>-26529679532</v>
      </c>
      <c r="Q39" s="30"/>
      <c r="R39" s="27"/>
      <c r="S39" s="31">
        <v>-238581149</v>
      </c>
      <c r="T39" s="27"/>
      <c r="U39" s="38">
        <f t="shared" si="2"/>
        <v>-14352260681</v>
      </c>
      <c r="V39" s="27"/>
      <c r="W39" s="40">
        <f t="shared" si="3"/>
        <v>-5.4165386783719853</v>
      </c>
      <c r="X39" s="27"/>
      <c r="Y39" s="27"/>
    </row>
    <row r="40" spans="1:25" ht="21.75" customHeight="1" x14ac:dyDescent="0.2">
      <c r="A40" s="16" t="s">
        <v>110</v>
      </c>
      <c r="B40" s="16"/>
      <c r="D40" s="31">
        <v>0</v>
      </c>
      <c r="E40" s="27"/>
      <c r="F40" s="31">
        <v>0</v>
      </c>
      <c r="G40" s="27"/>
      <c r="H40" s="31">
        <v>0</v>
      </c>
      <c r="I40" s="27"/>
      <c r="J40" s="38">
        <f t="shared" si="0"/>
        <v>0</v>
      </c>
      <c r="K40" s="27"/>
      <c r="L40" s="40">
        <f t="shared" si="1"/>
        <v>0</v>
      </c>
      <c r="M40" s="27"/>
      <c r="N40" s="31">
        <v>3420000000</v>
      </c>
      <c r="O40" s="27"/>
      <c r="P40" s="30">
        <v>0</v>
      </c>
      <c r="Q40" s="30"/>
      <c r="R40" s="27"/>
      <c r="S40" s="31">
        <v>-7524429942</v>
      </c>
      <c r="T40" s="27"/>
      <c r="U40" s="38">
        <f t="shared" si="2"/>
        <v>-4104429942</v>
      </c>
      <c r="V40" s="27"/>
      <c r="W40" s="40">
        <f t="shared" si="3"/>
        <v>-1.5490105724558283</v>
      </c>
      <c r="X40" s="27"/>
      <c r="Y40" s="27"/>
    </row>
    <row r="41" spans="1:25" ht="21.75" customHeight="1" x14ac:dyDescent="0.2">
      <c r="A41" s="16" t="s">
        <v>21</v>
      </c>
      <c r="B41" s="16"/>
      <c r="D41" s="31">
        <v>0</v>
      </c>
      <c r="E41" s="27"/>
      <c r="F41" s="31">
        <v>0</v>
      </c>
      <c r="G41" s="27"/>
      <c r="H41" s="31">
        <v>0</v>
      </c>
      <c r="I41" s="27"/>
      <c r="J41" s="38">
        <f t="shared" si="0"/>
        <v>0</v>
      </c>
      <c r="K41" s="27"/>
      <c r="L41" s="40">
        <f t="shared" si="1"/>
        <v>0</v>
      </c>
      <c r="M41" s="27"/>
      <c r="N41" s="31">
        <v>0</v>
      </c>
      <c r="O41" s="27"/>
      <c r="P41" s="30">
        <v>0</v>
      </c>
      <c r="Q41" s="30"/>
      <c r="R41" s="27"/>
      <c r="S41" s="31">
        <v>-36722588744</v>
      </c>
      <c r="T41" s="27"/>
      <c r="U41" s="38">
        <f t="shared" si="2"/>
        <v>-36722588744</v>
      </c>
      <c r="V41" s="27"/>
      <c r="W41" s="40">
        <f t="shared" si="3"/>
        <v>-13.859093471256864</v>
      </c>
      <c r="X41" s="27"/>
      <c r="Y41" s="27"/>
    </row>
    <row r="42" spans="1:25" ht="21.75" customHeight="1" x14ac:dyDescent="0.2">
      <c r="A42" s="16" t="s">
        <v>41</v>
      </c>
      <c r="B42" s="16"/>
      <c r="D42" s="31">
        <v>21738060605</v>
      </c>
      <c r="E42" s="27"/>
      <c r="F42" s="31">
        <v>-33252032951</v>
      </c>
      <c r="G42" s="27"/>
      <c r="H42" s="31">
        <v>0</v>
      </c>
      <c r="I42" s="27"/>
      <c r="J42" s="38">
        <f t="shared" si="0"/>
        <v>-11513972346</v>
      </c>
      <c r="K42" s="27"/>
      <c r="L42" s="40">
        <f t="shared" si="1"/>
        <v>8.0575056363035475</v>
      </c>
      <c r="M42" s="27"/>
      <c r="N42" s="31">
        <v>21738060605</v>
      </c>
      <c r="O42" s="27"/>
      <c r="P42" s="30">
        <v>7881963324</v>
      </c>
      <c r="Q42" s="30"/>
      <c r="R42" s="27"/>
      <c r="S42" s="31">
        <v>9335730363</v>
      </c>
      <c r="T42" s="27"/>
      <c r="U42" s="38">
        <f t="shared" si="2"/>
        <v>38955754292</v>
      </c>
      <c r="V42" s="27"/>
      <c r="W42" s="40">
        <f t="shared" si="3"/>
        <v>14.701889448476182</v>
      </c>
      <c r="X42" s="27"/>
      <c r="Y42" s="27"/>
    </row>
    <row r="43" spans="1:25" ht="21.75" customHeight="1" x14ac:dyDescent="0.2">
      <c r="A43" s="16" t="s">
        <v>38</v>
      </c>
      <c r="B43" s="16"/>
      <c r="D43" s="31">
        <v>0</v>
      </c>
      <c r="E43" s="27"/>
      <c r="F43" s="31">
        <v>-5916585600</v>
      </c>
      <c r="G43" s="27"/>
      <c r="H43" s="31">
        <v>0</v>
      </c>
      <c r="I43" s="27"/>
      <c r="J43" s="38">
        <f t="shared" si="0"/>
        <v>-5916585600</v>
      </c>
      <c r="K43" s="27"/>
      <c r="L43" s="40">
        <f t="shared" si="1"/>
        <v>4.1404408823540537</v>
      </c>
      <c r="M43" s="27"/>
      <c r="N43" s="31">
        <v>7234932577</v>
      </c>
      <c r="O43" s="27"/>
      <c r="P43" s="30">
        <v>-13026031200</v>
      </c>
      <c r="Q43" s="30"/>
      <c r="R43" s="27"/>
      <c r="S43" s="31">
        <v>-81361224</v>
      </c>
      <c r="T43" s="27"/>
      <c r="U43" s="38">
        <f t="shared" si="2"/>
        <v>-5872459847</v>
      </c>
      <c r="V43" s="27"/>
      <c r="W43" s="40">
        <f t="shared" si="3"/>
        <v>-2.216264503930796</v>
      </c>
      <c r="X43" s="27"/>
      <c r="Y43" s="27"/>
    </row>
    <row r="44" spans="1:25" ht="21.75" customHeight="1" x14ac:dyDescent="0.2">
      <c r="A44" s="16" t="s">
        <v>53</v>
      </c>
      <c r="B44" s="16"/>
      <c r="D44" s="31">
        <v>0</v>
      </c>
      <c r="E44" s="27"/>
      <c r="F44" s="31">
        <v>-1972195200</v>
      </c>
      <c r="G44" s="27"/>
      <c r="H44" s="31">
        <v>0</v>
      </c>
      <c r="I44" s="27"/>
      <c r="J44" s="38">
        <f t="shared" si="0"/>
        <v>-1972195200</v>
      </c>
      <c r="K44" s="27"/>
      <c r="L44" s="40">
        <f t="shared" si="1"/>
        <v>1.3801469607846846</v>
      </c>
      <c r="M44" s="27"/>
      <c r="N44" s="31">
        <v>3756284000</v>
      </c>
      <c r="O44" s="27"/>
      <c r="P44" s="30">
        <v>-8000914528</v>
      </c>
      <c r="Q44" s="30"/>
      <c r="R44" s="27"/>
      <c r="S44" s="31">
        <v>-204027526</v>
      </c>
      <c r="T44" s="27"/>
      <c r="U44" s="38">
        <f t="shared" si="2"/>
        <v>-4448658054</v>
      </c>
      <c r="V44" s="27"/>
      <c r="W44" s="40">
        <f t="shared" si="3"/>
        <v>-1.678922153932277</v>
      </c>
      <c r="X44" s="27"/>
      <c r="Y44" s="27"/>
    </row>
    <row r="45" spans="1:25" ht="21.75" customHeight="1" x14ac:dyDescent="0.2">
      <c r="A45" s="16" t="s">
        <v>111</v>
      </c>
      <c r="B45" s="16"/>
      <c r="D45" s="31">
        <v>0</v>
      </c>
      <c r="E45" s="27"/>
      <c r="F45" s="31">
        <v>0</v>
      </c>
      <c r="G45" s="27"/>
      <c r="H45" s="31">
        <v>0</v>
      </c>
      <c r="I45" s="27"/>
      <c r="J45" s="38">
        <f t="shared" si="0"/>
        <v>0</v>
      </c>
      <c r="K45" s="27"/>
      <c r="L45" s="40">
        <f t="shared" si="1"/>
        <v>0</v>
      </c>
      <c r="M45" s="27"/>
      <c r="N45" s="31">
        <v>0</v>
      </c>
      <c r="O45" s="27"/>
      <c r="P45" s="30">
        <v>0</v>
      </c>
      <c r="Q45" s="30"/>
      <c r="R45" s="27"/>
      <c r="S45" s="31">
        <v>5318762251</v>
      </c>
      <c r="T45" s="27"/>
      <c r="U45" s="38">
        <f t="shared" si="2"/>
        <v>5318762251</v>
      </c>
      <c r="V45" s="27"/>
      <c r="W45" s="40">
        <f t="shared" si="3"/>
        <v>2.0072992049081879</v>
      </c>
      <c r="X45" s="27"/>
      <c r="Y45" s="27"/>
    </row>
    <row r="46" spans="1:25" ht="21.75" customHeight="1" x14ac:dyDescent="0.2">
      <c r="A46" s="16" t="s">
        <v>61</v>
      </c>
      <c r="B46" s="16"/>
      <c r="D46" s="31">
        <v>0</v>
      </c>
      <c r="E46" s="27"/>
      <c r="F46" s="31">
        <v>-1714532568</v>
      </c>
      <c r="G46" s="27"/>
      <c r="H46" s="31">
        <v>0</v>
      </c>
      <c r="I46" s="27"/>
      <c r="J46" s="38">
        <f t="shared" si="0"/>
        <v>-1714532568</v>
      </c>
      <c r="K46" s="27"/>
      <c r="L46" s="40">
        <f t="shared" si="1"/>
        <v>1.1998340290512626</v>
      </c>
      <c r="M46" s="27"/>
      <c r="N46" s="31">
        <v>1883164000</v>
      </c>
      <c r="O46" s="27"/>
      <c r="P46" s="30">
        <v>2528324273</v>
      </c>
      <c r="Q46" s="30"/>
      <c r="R46" s="27"/>
      <c r="S46" s="31">
        <v>-4519</v>
      </c>
      <c r="T46" s="27"/>
      <c r="U46" s="38">
        <f t="shared" si="2"/>
        <v>4411483754</v>
      </c>
      <c r="V46" s="27"/>
      <c r="W46" s="40">
        <f t="shared" si="3"/>
        <v>1.664892584774718</v>
      </c>
      <c r="X46" s="27"/>
      <c r="Y46" s="27"/>
    </row>
    <row r="47" spans="1:25" ht="21.75" customHeight="1" x14ac:dyDescent="0.2">
      <c r="A47" s="16" t="s">
        <v>112</v>
      </c>
      <c r="B47" s="16"/>
      <c r="D47" s="31">
        <v>0</v>
      </c>
      <c r="E47" s="27"/>
      <c r="F47" s="31">
        <v>0</v>
      </c>
      <c r="G47" s="27"/>
      <c r="H47" s="31">
        <v>0</v>
      </c>
      <c r="I47" s="27"/>
      <c r="J47" s="38">
        <f t="shared" si="0"/>
        <v>0</v>
      </c>
      <c r="K47" s="27"/>
      <c r="L47" s="40">
        <f t="shared" si="1"/>
        <v>0</v>
      </c>
      <c r="M47" s="27"/>
      <c r="N47" s="31">
        <v>0</v>
      </c>
      <c r="O47" s="27"/>
      <c r="P47" s="30">
        <v>0</v>
      </c>
      <c r="Q47" s="30"/>
      <c r="R47" s="27"/>
      <c r="S47" s="31">
        <v>3455809541</v>
      </c>
      <c r="T47" s="27"/>
      <c r="U47" s="38">
        <f t="shared" si="2"/>
        <v>3455809541</v>
      </c>
      <c r="V47" s="27"/>
      <c r="W47" s="40">
        <f t="shared" si="3"/>
        <v>1.3042214366057081</v>
      </c>
      <c r="X47" s="27"/>
      <c r="Y47" s="27"/>
    </row>
    <row r="48" spans="1:25" ht="21.75" customHeight="1" x14ac:dyDescent="0.2">
      <c r="A48" s="16" t="s">
        <v>49</v>
      </c>
      <c r="B48" s="16"/>
      <c r="D48" s="31">
        <v>1295492958</v>
      </c>
      <c r="E48" s="27"/>
      <c r="F48" s="31">
        <v>-2272398300</v>
      </c>
      <c r="G48" s="27"/>
      <c r="H48" s="31">
        <v>0</v>
      </c>
      <c r="I48" s="27"/>
      <c r="J48" s="38">
        <f t="shared" si="0"/>
        <v>-976905342</v>
      </c>
      <c r="K48" s="27"/>
      <c r="L48" s="40">
        <f t="shared" si="1"/>
        <v>0.68364071605874654</v>
      </c>
      <c r="M48" s="27"/>
      <c r="N48" s="31">
        <v>1295492958</v>
      </c>
      <c r="O48" s="27"/>
      <c r="P48" s="30">
        <v>-8754043234</v>
      </c>
      <c r="Q48" s="30"/>
      <c r="R48" s="27"/>
      <c r="S48" s="31">
        <v>314849891</v>
      </c>
      <c r="T48" s="27"/>
      <c r="U48" s="38">
        <f t="shared" si="2"/>
        <v>-7143700385</v>
      </c>
      <c r="V48" s="27"/>
      <c r="W48" s="40">
        <f t="shared" si="3"/>
        <v>-2.6960302841543227</v>
      </c>
      <c r="X48" s="27"/>
      <c r="Y48" s="27"/>
    </row>
    <row r="49" spans="1:25" ht="21.75" customHeight="1" x14ac:dyDescent="0.2">
      <c r="A49" s="16" t="s">
        <v>24</v>
      </c>
      <c r="B49" s="16"/>
      <c r="D49" s="31">
        <v>0</v>
      </c>
      <c r="E49" s="27"/>
      <c r="F49" s="31">
        <v>-479939764</v>
      </c>
      <c r="G49" s="27"/>
      <c r="H49" s="31">
        <v>0</v>
      </c>
      <c r="I49" s="27"/>
      <c r="J49" s="38">
        <f t="shared" si="0"/>
        <v>-479939764</v>
      </c>
      <c r="K49" s="27"/>
      <c r="L49" s="40">
        <f t="shared" si="1"/>
        <v>0.33586300516516759</v>
      </c>
      <c r="M49" s="27"/>
      <c r="N49" s="31">
        <v>500000000</v>
      </c>
      <c r="O49" s="27"/>
      <c r="P49" s="30">
        <v>247528940</v>
      </c>
      <c r="Q49" s="30"/>
      <c r="R49" s="27"/>
      <c r="S49" s="31">
        <v>1684853234</v>
      </c>
      <c r="T49" s="27"/>
      <c r="U49" s="38">
        <f t="shared" si="2"/>
        <v>2432382174</v>
      </c>
      <c r="V49" s="27"/>
      <c r="W49" s="40">
        <f t="shared" si="3"/>
        <v>0.9179802693728355</v>
      </c>
      <c r="X49" s="27"/>
      <c r="Y49" s="27"/>
    </row>
    <row r="50" spans="1:25" ht="21.75" customHeight="1" x14ac:dyDescent="0.2">
      <c r="A50" s="16" t="s">
        <v>113</v>
      </c>
      <c r="B50" s="16"/>
      <c r="D50" s="31">
        <v>0</v>
      </c>
      <c r="E50" s="27"/>
      <c r="F50" s="31">
        <v>0</v>
      </c>
      <c r="G50" s="27"/>
      <c r="H50" s="31">
        <v>0</v>
      </c>
      <c r="I50" s="27"/>
      <c r="J50" s="38">
        <f t="shared" si="0"/>
        <v>0</v>
      </c>
      <c r="K50" s="27"/>
      <c r="L50" s="40">
        <f t="shared" si="1"/>
        <v>0</v>
      </c>
      <c r="M50" s="27"/>
      <c r="N50" s="31">
        <v>0</v>
      </c>
      <c r="O50" s="27"/>
      <c r="P50" s="30">
        <v>0</v>
      </c>
      <c r="Q50" s="30"/>
      <c r="R50" s="27"/>
      <c r="S50" s="31">
        <v>6041279965</v>
      </c>
      <c r="T50" s="27"/>
      <c r="U50" s="38">
        <f t="shared" si="2"/>
        <v>6041279965</v>
      </c>
      <c r="V50" s="27"/>
      <c r="W50" s="40">
        <f t="shared" si="3"/>
        <v>2.2799771635012052</v>
      </c>
      <c r="X50" s="27"/>
      <c r="Y50" s="27"/>
    </row>
    <row r="51" spans="1:25" ht="21.75" customHeight="1" x14ac:dyDescent="0.2">
      <c r="A51" s="16" t="s">
        <v>57</v>
      </c>
      <c r="B51" s="16"/>
      <c r="D51" s="31">
        <v>9483592167</v>
      </c>
      <c r="E51" s="27"/>
      <c r="F51" s="31">
        <v>-32823531000</v>
      </c>
      <c r="G51" s="27"/>
      <c r="H51" s="31">
        <v>0</v>
      </c>
      <c r="I51" s="27"/>
      <c r="J51" s="38">
        <f t="shared" si="0"/>
        <v>-23339938833</v>
      </c>
      <c r="K51" s="27"/>
      <c r="L51" s="40">
        <f t="shared" si="1"/>
        <v>16.33334552546593</v>
      </c>
      <c r="M51" s="27"/>
      <c r="N51" s="31">
        <v>9483592167</v>
      </c>
      <c r="O51" s="27"/>
      <c r="P51" s="30">
        <v>26759825901</v>
      </c>
      <c r="Q51" s="30"/>
      <c r="R51" s="27"/>
      <c r="S51" s="31">
        <v>-672657386</v>
      </c>
      <c r="T51" s="27"/>
      <c r="U51" s="38">
        <f t="shared" si="2"/>
        <v>35570760682</v>
      </c>
      <c r="V51" s="27"/>
      <c r="W51" s="40">
        <f t="shared" si="3"/>
        <v>13.424393922013273</v>
      </c>
      <c r="X51" s="27"/>
      <c r="Y51" s="27"/>
    </row>
    <row r="52" spans="1:25" ht="21.75" customHeight="1" x14ac:dyDescent="0.2">
      <c r="A52" s="16" t="s">
        <v>47</v>
      </c>
      <c r="B52" s="16"/>
      <c r="D52" s="31">
        <v>0</v>
      </c>
      <c r="E52" s="27"/>
      <c r="F52" s="31">
        <v>-128885544</v>
      </c>
      <c r="G52" s="27"/>
      <c r="H52" s="31">
        <v>0</v>
      </c>
      <c r="I52" s="27"/>
      <c r="J52" s="38">
        <f t="shared" si="0"/>
        <v>-128885544</v>
      </c>
      <c r="K52" s="27"/>
      <c r="L52" s="40">
        <f t="shared" si="1"/>
        <v>9.0194414751988417E-2</v>
      </c>
      <c r="M52" s="27"/>
      <c r="N52" s="31">
        <v>8478048000</v>
      </c>
      <c r="O52" s="27"/>
      <c r="P52" s="30">
        <v>2793730051</v>
      </c>
      <c r="Q52" s="30"/>
      <c r="R52" s="27"/>
      <c r="S52" s="31">
        <v>3396283017</v>
      </c>
      <c r="T52" s="27"/>
      <c r="U52" s="38">
        <f t="shared" si="2"/>
        <v>14668061068</v>
      </c>
      <c r="V52" s="27"/>
      <c r="W52" s="40">
        <f t="shared" si="3"/>
        <v>5.5357216453518721</v>
      </c>
      <c r="X52" s="27"/>
      <c r="Y52" s="27"/>
    </row>
    <row r="53" spans="1:25" ht="21.75" customHeight="1" x14ac:dyDescent="0.2">
      <c r="A53" s="16" t="s">
        <v>114</v>
      </c>
      <c r="B53" s="16"/>
      <c r="D53" s="31">
        <v>0</v>
      </c>
      <c r="E53" s="27"/>
      <c r="F53" s="31">
        <v>0</v>
      </c>
      <c r="G53" s="27"/>
      <c r="H53" s="31">
        <v>0</v>
      </c>
      <c r="I53" s="27"/>
      <c r="J53" s="38">
        <f t="shared" si="0"/>
        <v>0</v>
      </c>
      <c r="K53" s="27"/>
      <c r="L53" s="40">
        <f t="shared" si="1"/>
        <v>0</v>
      </c>
      <c r="M53" s="27"/>
      <c r="N53" s="31">
        <v>899720010</v>
      </c>
      <c r="O53" s="27"/>
      <c r="P53" s="30">
        <v>0</v>
      </c>
      <c r="Q53" s="30"/>
      <c r="R53" s="27"/>
      <c r="S53" s="31">
        <v>-69399541</v>
      </c>
      <c r="T53" s="27"/>
      <c r="U53" s="38">
        <f t="shared" si="2"/>
        <v>830320469</v>
      </c>
      <c r="V53" s="27"/>
      <c r="W53" s="40">
        <f t="shared" si="3"/>
        <v>0.31336268450978999</v>
      </c>
      <c r="X53" s="27"/>
      <c r="Y53" s="27"/>
    </row>
    <row r="54" spans="1:25" ht="21.75" customHeight="1" x14ac:dyDescent="0.2">
      <c r="A54" s="16" t="s">
        <v>45</v>
      </c>
      <c r="B54" s="16"/>
      <c r="D54" s="31">
        <v>0</v>
      </c>
      <c r="E54" s="27"/>
      <c r="F54" s="31">
        <v>-3117340800</v>
      </c>
      <c r="G54" s="27"/>
      <c r="H54" s="31">
        <v>0</v>
      </c>
      <c r="I54" s="27"/>
      <c r="J54" s="38">
        <f t="shared" si="0"/>
        <v>-3117340800</v>
      </c>
      <c r="K54" s="27"/>
      <c r="L54" s="40">
        <f t="shared" si="1"/>
        <v>2.1815226154338561</v>
      </c>
      <c r="M54" s="27"/>
      <c r="N54" s="31">
        <v>2031809145</v>
      </c>
      <c r="O54" s="27"/>
      <c r="P54" s="30">
        <v>-12219423076</v>
      </c>
      <c r="Q54" s="30"/>
      <c r="R54" s="27"/>
      <c r="S54" s="31">
        <v>0</v>
      </c>
      <c r="T54" s="27"/>
      <c r="U54" s="38">
        <f t="shared" si="2"/>
        <v>-10187613931</v>
      </c>
      <c r="V54" s="27"/>
      <c r="W54" s="40">
        <f t="shared" si="3"/>
        <v>-3.8448023014683677</v>
      </c>
      <c r="X54" s="27"/>
      <c r="Y54" s="27"/>
    </row>
    <row r="55" spans="1:25" ht="21.75" customHeight="1" x14ac:dyDescent="0.2">
      <c r="A55" s="16" t="s">
        <v>46</v>
      </c>
      <c r="B55" s="16"/>
      <c r="D55" s="31">
        <v>0</v>
      </c>
      <c r="E55" s="27"/>
      <c r="F55" s="31">
        <v>-755788143</v>
      </c>
      <c r="G55" s="27"/>
      <c r="H55" s="31">
        <v>0</v>
      </c>
      <c r="I55" s="27"/>
      <c r="J55" s="38">
        <f t="shared" si="0"/>
        <v>-755788143</v>
      </c>
      <c r="K55" s="27"/>
      <c r="L55" s="40">
        <f t="shared" si="1"/>
        <v>0.528902366539859</v>
      </c>
      <c r="M55" s="27"/>
      <c r="N55" s="31">
        <v>15857936000</v>
      </c>
      <c r="O55" s="27"/>
      <c r="P55" s="30">
        <v>9069457724</v>
      </c>
      <c r="Q55" s="30"/>
      <c r="R55" s="27"/>
      <c r="S55" s="31">
        <v>0</v>
      </c>
      <c r="T55" s="27"/>
      <c r="U55" s="38">
        <f t="shared" si="2"/>
        <v>24927393724</v>
      </c>
      <c r="V55" s="27"/>
      <c r="W55" s="40">
        <f t="shared" si="3"/>
        <v>9.40759057113541</v>
      </c>
      <c r="X55" s="27"/>
      <c r="Y55" s="27"/>
    </row>
    <row r="56" spans="1:25" ht="21.75" customHeight="1" x14ac:dyDescent="0.2">
      <c r="A56" s="16" t="s">
        <v>43</v>
      </c>
      <c r="B56" s="16"/>
      <c r="D56" s="31">
        <v>11678108808</v>
      </c>
      <c r="E56" s="27"/>
      <c r="F56" s="31">
        <v>-19510219350</v>
      </c>
      <c r="G56" s="27"/>
      <c r="H56" s="31">
        <v>0</v>
      </c>
      <c r="I56" s="27"/>
      <c r="J56" s="38">
        <f t="shared" si="0"/>
        <v>-7832110542</v>
      </c>
      <c r="K56" s="27"/>
      <c r="L56" s="40">
        <f t="shared" si="1"/>
        <v>5.4809298598186365</v>
      </c>
      <c r="M56" s="27"/>
      <c r="N56" s="31">
        <v>11678108808</v>
      </c>
      <c r="O56" s="27"/>
      <c r="P56" s="30">
        <v>679840422</v>
      </c>
      <c r="Q56" s="30"/>
      <c r="R56" s="27"/>
      <c r="S56" s="31">
        <v>0</v>
      </c>
      <c r="T56" s="27"/>
      <c r="U56" s="38">
        <f t="shared" si="2"/>
        <v>12357949230</v>
      </c>
      <c r="V56" s="27"/>
      <c r="W56" s="40">
        <f t="shared" si="3"/>
        <v>4.6638861624263921</v>
      </c>
      <c r="X56" s="27"/>
      <c r="Y56" s="27"/>
    </row>
    <row r="57" spans="1:25" ht="21.75" customHeight="1" x14ac:dyDescent="0.2">
      <c r="A57" s="16" t="s">
        <v>28</v>
      </c>
      <c r="B57" s="16"/>
      <c r="D57" s="31">
        <v>0</v>
      </c>
      <c r="E57" s="27"/>
      <c r="F57" s="31">
        <v>-2672006400</v>
      </c>
      <c r="G57" s="27"/>
      <c r="H57" s="31">
        <v>0</v>
      </c>
      <c r="I57" s="27"/>
      <c r="J57" s="38">
        <f t="shared" si="0"/>
        <v>-2672006400</v>
      </c>
      <c r="K57" s="27"/>
      <c r="L57" s="40">
        <f t="shared" si="1"/>
        <v>1.8698765275147338</v>
      </c>
      <c r="M57" s="27"/>
      <c r="N57" s="31">
        <v>18002201835</v>
      </c>
      <c r="O57" s="27"/>
      <c r="P57" s="30">
        <v>-22273019880</v>
      </c>
      <c r="Q57" s="30"/>
      <c r="R57" s="27"/>
      <c r="S57" s="31">
        <v>0</v>
      </c>
      <c r="T57" s="27"/>
      <c r="U57" s="38">
        <f t="shared" si="2"/>
        <v>-4270818045</v>
      </c>
      <c r="V57" s="27"/>
      <c r="W57" s="40">
        <f t="shared" si="3"/>
        <v>-1.6118053903282168</v>
      </c>
      <c r="X57" s="27"/>
      <c r="Y57" s="27"/>
    </row>
    <row r="58" spans="1:25" ht="21.75" customHeight="1" x14ac:dyDescent="0.2">
      <c r="A58" s="16" t="s">
        <v>52</v>
      </c>
      <c r="B58" s="16"/>
      <c r="D58" s="31">
        <v>0</v>
      </c>
      <c r="E58" s="27"/>
      <c r="F58" s="31">
        <v>286286400</v>
      </c>
      <c r="G58" s="27"/>
      <c r="H58" s="31">
        <v>0</v>
      </c>
      <c r="I58" s="27"/>
      <c r="J58" s="38">
        <f t="shared" si="0"/>
        <v>286286400</v>
      </c>
      <c r="K58" s="27"/>
      <c r="L58" s="40">
        <f t="shared" si="1"/>
        <v>-0.20034391366229293</v>
      </c>
      <c r="M58" s="27"/>
      <c r="N58" s="31">
        <v>960000000</v>
      </c>
      <c r="O58" s="27"/>
      <c r="P58" s="30">
        <v>-1208764800</v>
      </c>
      <c r="Q58" s="30"/>
      <c r="R58" s="27"/>
      <c r="S58" s="31">
        <v>0</v>
      </c>
      <c r="T58" s="27"/>
      <c r="U58" s="38">
        <f t="shared" si="2"/>
        <v>-248764800</v>
      </c>
      <c r="V58" s="27"/>
      <c r="W58" s="40">
        <f t="shared" si="3"/>
        <v>-9.388375747670627E-2</v>
      </c>
      <c r="X58" s="27"/>
      <c r="Y58" s="27"/>
    </row>
    <row r="59" spans="1:25" ht="21.75" customHeight="1" x14ac:dyDescent="0.2">
      <c r="A59" s="16" t="s">
        <v>48</v>
      </c>
      <c r="B59" s="16"/>
      <c r="D59" s="31">
        <v>0</v>
      </c>
      <c r="E59" s="27"/>
      <c r="F59" s="31">
        <v>3449353500</v>
      </c>
      <c r="G59" s="27"/>
      <c r="H59" s="31">
        <v>0</v>
      </c>
      <c r="I59" s="27"/>
      <c r="J59" s="38">
        <f t="shared" si="0"/>
        <v>3449353500</v>
      </c>
      <c r="K59" s="27"/>
      <c r="L59" s="40">
        <f t="shared" si="1"/>
        <v>-2.4138659041949877</v>
      </c>
      <c r="M59" s="27"/>
      <c r="N59" s="31">
        <v>5600000000</v>
      </c>
      <c r="O59" s="27"/>
      <c r="P59" s="30">
        <v>14092500920</v>
      </c>
      <c r="Q59" s="30"/>
      <c r="R59" s="27"/>
      <c r="S59" s="31">
        <v>0</v>
      </c>
      <c r="T59" s="27"/>
      <c r="U59" s="38">
        <f t="shared" si="2"/>
        <v>19692500920</v>
      </c>
      <c r="V59" s="27"/>
      <c r="W59" s="40">
        <f t="shared" si="3"/>
        <v>7.4319436692132301</v>
      </c>
      <c r="X59" s="27"/>
      <c r="Y59" s="27"/>
    </row>
    <row r="60" spans="1:25" ht="21.75" customHeight="1" x14ac:dyDescent="0.2">
      <c r="A60" s="16" t="s">
        <v>60</v>
      </c>
      <c r="B60" s="16"/>
      <c r="D60" s="31">
        <v>0</v>
      </c>
      <c r="E60" s="27"/>
      <c r="F60" s="31">
        <v>-3721723200</v>
      </c>
      <c r="G60" s="27"/>
      <c r="H60" s="31">
        <v>0</v>
      </c>
      <c r="I60" s="27"/>
      <c r="J60" s="38">
        <f t="shared" si="0"/>
        <v>-3721723200</v>
      </c>
      <c r="K60" s="27"/>
      <c r="L60" s="40">
        <f t="shared" si="1"/>
        <v>2.604470877609808</v>
      </c>
      <c r="M60" s="27"/>
      <c r="N60" s="31">
        <v>8474790698</v>
      </c>
      <c r="O60" s="27"/>
      <c r="P60" s="30">
        <v>22293121968</v>
      </c>
      <c r="Q60" s="30"/>
      <c r="R60" s="27"/>
      <c r="S60" s="31">
        <v>0</v>
      </c>
      <c r="T60" s="27"/>
      <c r="U60" s="38">
        <f t="shared" si="2"/>
        <v>30767912666</v>
      </c>
      <c r="V60" s="27"/>
      <c r="W60" s="40">
        <f t="shared" si="3"/>
        <v>11.611800587539809</v>
      </c>
      <c r="X60" s="27"/>
      <c r="Y60" s="27"/>
    </row>
    <row r="61" spans="1:25" ht="21.75" customHeight="1" x14ac:dyDescent="0.2">
      <c r="A61" s="16" t="s">
        <v>55</v>
      </c>
      <c r="B61" s="16"/>
      <c r="D61" s="31">
        <v>0</v>
      </c>
      <c r="E61" s="27"/>
      <c r="F61" s="31">
        <v>-5493589351</v>
      </c>
      <c r="G61" s="27"/>
      <c r="H61" s="31">
        <v>0</v>
      </c>
      <c r="I61" s="27"/>
      <c r="J61" s="38">
        <f t="shared" si="0"/>
        <v>-5493589351</v>
      </c>
      <c r="K61" s="27"/>
      <c r="L61" s="40">
        <f t="shared" si="1"/>
        <v>3.8444270864170833</v>
      </c>
      <c r="M61" s="27"/>
      <c r="N61" s="31">
        <v>4907220914</v>
      </c>
      <c r="O61" s="27"/>
      <c r="P61" s="30">
        <v>7109350927</v>
      </c>
      <c r="Q61" s="30"/>
      <c r="R61" s="27"/>
      <c r="S61" s="31">
        <v>0</v>
      </c>
      <c r="T61" s="27"/>
      <c r="U61" s="38">
        <f t="shared" si="2"/>
        <v>12016571841</v>
      </c>
      <c r="V61" s="27"/>
      <c r="W61" s="40">
        <f t="shared" si="3"/>
        <v>4.5350504429158054</v>
      </c>
      <c r="X61" s="27"/>
      <c r="Y61" s="27"/>
    </row>
    <row r="62" spans="1:25" ht="21.75" customHeight="1" x14ac:dyDescent="0.2">
      <c r="A62" s="16" t="s">
        <v>59</v>
      </c>
      <c r="B62" s="16"/>
      <c r="D62" s="31">
        <v>0</v>
      </c>
      <c r="E62" s="27"/>
      <c r="F62" s="31">
        <v>-6496900402</v>
      </c>
      <c r="G62" s="27"/>
      <c r="H62" s="31">
        <v>0</v>
      </c>
      <c r="I62" s="27"/>
      <c r="J62" s="38">
        <f t="shared" si="0"/>
        <v>-6496900402</v>
      </c>
      <c r="K62" s="27"/>
      <c r="L62" s="40">
        <f t="shared" si="1"/>
        <v>4.5465465813632928</v>
      </c>
      <c r="M62" s="27"/>
      <c r="N62" s="31">
        <v>3167839716</v>
      </c>
      <c r="O62" s="27"/>
      <c r="P62" s="30">
        <v>-2741532387</v>
      </c>
      <c r="Q62" s="30"/>
      <c r="R62" s="27"/>
      <c r="S62" s="31">
        <v>0</v>
      </c>
      <c r="T62" s="27"/>
      <c r="U62" s="38">
        <f t="shared" si="2"/>
        <v>426307329</v>
      </c>
      <c r="V62" s="27"/>
      <c r="W62" s="40">
        <f t="shared" si="3"/>
        <v>0.16088825222209266</v>
      </c>
      <c r="X62" s="27"/>
      <c r="Y62" s="27"/>
    </row>
    <row r="63" spans="1:25" ht="21.75" customHeight="1" x14ac:dyDescent="0.2">
      <c r="A63" s="16" t="s">
        <v>22</v>
      </c>
      <c r="B63" s="16"/>
      <c r="D63" s="31">
        <v>0</v>
      </c>
      <c r="E63" s="27"/>
      <c r="F63" s="31">
        <v>-1829418039</v>
      </c>
      <c r="G63" s="27"/>
      <c r="H63" s="31">
        <v>0</v>
      </c>
      <c r="I63" s="27"/>
      <c r="J63" s="38">
        <f t="shared" si="0"/>
        <v>-1829418039</v>
      </c>
      <c r="K63" s="27"/>
      <c r="L63" s="40">
        <f t="shared" si="1"/>
        <v>1.2802311589291606</v>
      </c>
      <c r="M63" s="27"/>
      <c r="N63" s="31">
        <v>824645874</v>
      </c>
      <c r="O63" s="27"/>
      <c r="P63" s="30">
        <v>-4508479573</v>
      </c>
      <c r="Q63" s="30"/>
      <c r="R63" s="27"/>
      <c r="S63" s="31">
        <v>0</v>
      </c>
      <c r="T63" s="27"/>
      <c r="U63" s="38">
        <f t="shared" si="2"/>
        <v>-3683833699</v>
      </c>
      <c r="V63" s="27"/>
      <c r="W63" s="40">
        <f t="shared" si="3"/>
        <v>-1.3902776822984353</v>
      </c>
      <c r="X63" s="27"/>
      <c r="Y63" s="27"/>
    </row>
    <row r="64" spans="1:25" ht="21.75" customHeight="1" x14ac:dyDescent="0.2">
      <c r="A64" s="16" t="s">
        <v>20</v>
      </c>
      <c r="B64" s="16"/>
      <c r="D64" s="31">
        <f>2240000000-1540</f>
        <v>2239998460</v>
      </c>
      <c r="E64" s="27"/>
      <c r="F64" s="31">
        <v>-3379770000</v>
      </c>
      <c r="G64" s="27"/>
      <c r="H64" s="31">
        <v>0</v>
      </c>
      <c r="I64" s="27"/>
      <c r="J64" s="38">
        <f t="shared" si="0"/>
        <v>-1139771540</v>
      </c>
      <c r="K64" s="27"/>
      <c r="L64" s="40">
        <f t="shared" si="1"/>
        <v>0.79761487449106439</v>
      </c>
      <c r="M64" s="27"/>
      <c r="N64" s="31">
        <f>2240000000-1540</f>
        <v>2239998460</v>
      </c>
      <c r="O64" s="27"/>
      <c r="P64" s="30">
        <v>-3604124200</v>
      </c>
      <c r="Q64" s="30"/>
      <c r="R64" s="27"/>
      <c r="S64" s="31">
        <v>0</v>
      </c>
      <c r="T64" s="27"/>
      <c r="U64" s="38">
        <f t="shared" si="2"/>
        <v>-1364125740</v>
      </c>
      <c r="V64" s="27"/>
      <c r="W64" s="40">
        <f t="shared" si="3"/>
        <v>-0.51482062631808234</v>
      </c>
      <c r="X64" s="27"/>
      <c r="Y64" s="27"/>
    </row>
    <row r="65" spans="1:25" ht="21.75" customHeight="1" x14ac:dyDescent="0.2">
      <c r="A65" s="16" t="s">
        <v>23</v>
      </c>
      <c r="B65" s="16"/>
      <c r="D65" s="31">
        <v>0</v>
      </c>
      <c r="E65" s="27"/>
      <c r="F65" s="31">
        <v>-8604032375</v>
      </c>
      <c r="G65" s="27"/>
      <c r="H65" s="31">
        <v>0</v>
      </c>
      <c r="I65" s="27"/>
      <c r="J65" s="38">
        <f t="shared" si="0"/>
        <v>-8604032375</v>
      </c>
      <c r="K65" s="27"/>
      <c r="L65" s="40">
        <f t="shared" si="1"/>
        <v>6.0211226215585976</v>
      </c>
      <c r="M65" s="27"/>
      <c r="N65" s="31">
        <v>3797640606</v>
      </c>
      <c r="O65" s="27"/>
      <c r="P65" s="30">
        <v>-18800489681</v>
      </c>
      <c r="Q65" s="30"/>
      <c r="R65" s="27"/>
      <c r="S65" s="31">
        <v>0</v>
      </c>
      <c r="T65" s="27"/>
      <c r="U65" s="38">
        <f t="shared" si="2"/>
        <v>-15002849075</v>
      </c>
      <c r="V65" s="27"/>
      <c r="W65" s="40">
        <f t="shared" si="3"/>
        <v>-5.6620705341629005</v>
      </c>
      <c r="X65" s="27"/>
      <c r="Y65" s="27"/>
    </row>
    <row r="66" spans="1:25" ht="21.75" customHeight="1" x14ac:dyDescent="0.2">
      <c r="A66" s="16" t="s">
        <v>56</v>
      </c>
      <c r="B66" s="16"/>
      <c r="D66" s="31">
        <v>0</v>
      </c>
      <c r="E66" s="27"/>
      <c r="F66" s="31">
        <v>-3677985000</v>
      </c>
      <c r="G66" s="27"/>
      <c r="H66" s="31">
        <v>0</v>
      </c>
      <c r="I66" s="27"/>
      <c r="J66" s="38">
        <f t="shared" si="0"/>
        <v>-3677985000</v>
      </c>
      <c r="K66" s="27"/>
      <c r="L66" s="40">
        <f t="shared" si="1"/>
        <v>2.57386277968918</v>
      </c>
      <c r="M66" s="27"/>
      <c r="N66" s="31">
        <v>2700000000</v>
      </c>
      <c r="O66" s="27"/>
      <c r="P66" s="30">
        <v>-15117193800</v>
      </c>
      <c r="Q66" s="30"/>
      <c r="R66" s="27"/>
      <c r="S66" s="31">
        <v>0</v>
      </c>
      <c r="T66" s="27"/>
      <c r="U66" s="38">
        <f t="shared" si="2"/>
        <v>-12417193800</v>
      </c>
      <c r="V66" s="27"/>
      <c r="W66" s="40">
        <f t="shared" si="3"/>
        <v>-4.6862450445579951</v>
      </c>
      <c r="X66" s="27"/>
      <c r="Y66" s="27"/>
    </row>
    <row r="67" spans="1:25" ht="21.75" customHeight="1" x14ac:dyDescent="0.2">
      <c r="A67" s="16" t="s">
        <v>26</v>
      </c>
      <c r="B67" s="16"/>
      <c r="D67" s="31">
        <v>0</v>
      </c>
      <c r="E67" s="27"/>
      <c r="F67" s="31">
        <v>-4207696511</v>
      </c>
      <c r="G67" s="27"/>
      <c r="H67" s="31">
        <v>0</v>
      </c>
      <c r="I67" s="27"/>
      <c r="J67" s="38">
        <f t="shared" si="0"/>
        <v>-4207696511</v>
      </c>
      <c r="K67" s="27"/>
      <c r="L67" s="40">
        <f t="shared" si="1"/>
        <v>2.944556173527332</v>
      </c>
      <c r="M67" s="27"/>
      <c r="N67" s="31">
        <v>440000000</v>
      </c>
      <c r="O67" s="27"/>
      <c r="P67" s="30">
        <f>-210064274-6</f>
        <v>-210064280</v>
      </c>
      <c r="Q67" s="30"/>
      <c r="R67" s="27"/>
      <c r="S67" s="31">
        <v>0</v>
      </c>
      <c r="T67" s="27"/>
      <c r="U67" s="38">
        <f t="shared" si="2"/>
        <v>229935720</v>
      </c>
      <c r="V67" s="27"/>
      <c r="W67" s="40">
        <f t="shared" si="3"/>
        <v>8.6777668591825854E-2</v>
      </c>
      <c r="X67" s="27"/>
      <c r="Y67" s="27"/>
    </row>
    <row r="68" spans="1:25" ht="21.75" customHeight="1" x14ac:dyDescent="0.2">
      <c r="A68" s="16" t="s">
        <v>27</v>
      </c>
      <c r="B68" s="16"/>
      <c r="D68" s="31">
        <v>0</v>
      </c>
      <c r="E68" s="27"/>
      <c r="F68" s="31">
        <v>-9344070000</v>
      </c>
      <c r="G68" s="27"/>
      <c r="H68" s="31">
        <v>0</v>
      </c>
      <c r="I68" s="27"/>
      <c r="J68" s="38">
        <f t="shared" si="0"/>
        <v>-9344070000</v>
      </c>
      <c r="K68" s="27"/>
      <c r="L68" s="40">
        <f t="shared" si="1"/>
        <v>6.539002737588727</v>
      </c>
      <c r="M68" s="27"/>
      <c r="N68" s="31">
        <v>6718000000</v>
      </c>
      <c r="O68" s="27"/>
      <c r="P68" s="30">
        <v>-10536930000</v>
      </c>
      <c r="Q68" s="30"/>
      <c r="R68" s="27"/>
      <c r="S68" s="31">
        <v>0</v>
      </c>
      <c r="T68" s="27"/>
      <c r="U68" s="38">
        <f t="shared" si="2"/>
        <v>-3818930000</v>
      </c>
      <c r="V68" s="27"/>
      <c r="W68" s="40">
        <f t="shared" si="3"/>
        <v>-1.4412629839129889</v>
      </c>
      <c r="X68" s="27"/>
      <c r="Y68" s="27"/>
    </row>
    <row r="69" spans="1:25" ht="21.75" customHeight="1" x14ac:dyDescent="0.2">
      <c r="A69" s="16" t="s">
        <v>115</v>
      </c>
      <c r="B69" s="16"/>
      <c r="D69" s="31">
        <v>0</v>
      </c>
      <c r="E69" s="27"/>
      <c r="F69" s="31">
        <v>1022548836</v>
      </c>
      <c r="G69" s="27"/>
      <c r="H69" s="31">
        <v>0</v>
      </c>
      <c r="I69" s="27"/>
      <c r="J69" s="38">
        <f t="shared" si="0"/>
        <v>1022548836</v>
      </c>
      <c r="K69" s="27"/>
      <c r="L69" s="40">
        <f t="shared" si="1"/>
        <v>-0.71558214331893555</v>
      </c>
      <c r="M69" s="27"/>
      <c r="N69" s="31">
        <v>0</v>
      </c>
      <c r="O69" s="27"/>
      <c r="P69" s="30">
        <v>1022548836</v>
      </c>
      <c r="Q69" s="30"/>
      <c r="R69" s="27"/>
      <c r="S69" s="31">
        <v>0</v>
      </c>
      <c r="T69" s="27"/>
      <c r="U69" s="38">
        <f t="shared" si="2"/>
        <v>1022548836</v>
      </c>
      <c r="V69" s="27"/>
      <c r="W69" s="40">
        <f t="shared" si="3"/>
        <v>0.38590960990908801</v>
      </c>
      <c r="X69" s="27"/>
      <c r="Y69" s="27"/>
    </row>
    <row r="70" spans="1:25" ht="21.75" customHeight="1" x14ac:dyDescent="0.2">
      <c r="A70" s="17" t="s">
        <v>50</v>
      </c>
      <c r="B70" s="17"/>
      <c r="D70" s="33">
        <v>0</v>
      </c>
      <c r="E70" s="27"/>
      <c r="F70" s="33">
        <v>-2279890000</v>
      </c>
      <c r="G70" s="27"/>
      <c r="H70" s="33">
        <v>0</v>
      </c>
      <c r="I70" s="27"/>
      <c r="J70" s="38">
        <f t="shared" si="0"/>
        <v>-2279890000</v>
      </c>
      <c r="K70" s="27"/>
      <c r="L70" s="40">
        <f t="shared" si="1"/>
        <v>1.5954725244354082</v>
      </c>
      <c r="M70" s="27"/>
      <c r="N70" s="33">
        <v>0</v>
      </c>
      <c r="O70" s="27"/>
      <c r="P70" s="30">
        <v>13803077008</v>
      </c>
      <c r="Q70" s="32"/>
      <c r="R70" s="27"/>
      <c r="S70" s="33">
        <v>0</v>
      </c>
      <c r="T70" s="27"/>
      <c r="U70" s="38">
        <f t="shared" si="2"/>
        <v>13803077008</v>
      </c>
      <c r="V70" s="27"/>
      <c r="W70" s="40">
        <f t="shared" si="3"/>
        <v>5.2092769324734549</v>
      </c>
      <c r="X70" s="27"/>
      <c r="Y70" s="27"/>
    </row>
    <row r="71" spans="1:25" ht="21.75" customHeight="1" thickBot="1" x14ac:dyDescent="0.25">
      <c r="A71" s="18" t="s">
        <v>63</v>
      </c>
      <c r="B71" s="18"/>
      <c r="D71" s="34">
        <f>SUM(D9:D70)</f>
        <v>46435252998</v>
      </c>
      <c r="E71" s="27"/>
      <c r="F71" s="34">
        <v>-195569021130</v>
      </c>
      <c r="G71" s="27"/>
      <c r="H71" s="34">
        <f>SUM(H9:H70)</f>
        <v>6201443233</v>
      </c>
      <c r="I71" s="27"/>
      <c r="J71" s="34">
        <f>SUM(J9:J70)</f>
        <v>-142932324899</v>
      </c>
      <c r="K71" s="27"/>
      <c r="L71" s="35">
        <f>SUM(L9:L70)</f>
        <v>100.02438592652692</v>
      </c>
      <c r="M71" s="27"/>
      <c r="N71" s="34">
        <f>SUM(N9:N70)</f>
        <v>268019371018</v>
      </c>
      <c r="O71" s="27"/>
      <c r="P71" s="52">
        <f>SUM(P9:Q70)</f>
        <v>-49551948426</v>
      </c>
      <c r="Q71" s="52"/>
      <c r="R71" s="27"/>
      <c r="S71" s="34">
        <v>34068420117</v>
      </c>
      <c r="T71" s="27"/>
      <c r="U71" s="34">
        <f>SUM(U9:U70)</f>
        <v>252535842709</v>
      </c>
      <c r="V71" s="27"/>
      <c r="W71" s="35">
        <f>SUM(W9:W70)</f>
        <v>95.306947812019231</v>
      </c>
      <c r="X71" s="27"/>
      <c r="Y71" s="27"/>
    </row>
    <row r="72" spans="1:25" ht="13.5" thickTop="1" x14ac:dyDescent="0.2"/>
    <row r="73" spans="1:25" x14ac:dyDescent="0.2">
      <c r="D73" s="36"/>
      <c r="F73" s="36"/>
      <c r="H73" s="36"/>
      <c r="N73" s="36"/>
      <c r="Q73" s="36"/>
      <c r="S73" s="36"/>
    </row>
    <row r="74" spans="1:25" x14ac:dyDescent="0.2">
      <c r="D74" s="36"/>
      <c r="F74" s="36"/>
      <c r="H74" s="36"/>
    </row>
    <row r="75" spans="1:25" x14ac:dyDescent="0.2">
      <c r="N75" s="36"/>
    </row>
  </sheetData>
  <mergeCells count="136">
    <mergeCell ref="A68:B68"/>
    <mergeCell ref="P68:Q68"/>
    <mergeCell ref="A69:B69"/>
    <mergeCell ref="P69:Q69"/>
    <mergeCell ref="A70:B70"/>
    <mergeCell ref="P70:Q70"/>
    <mergeCell ref="A71:B71"/>
    <mergeCell ref="P71:Q71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9:B9"/>
    <mergeCell ref="P9:Q9"/>
    <mergeCell ref="A10:B10"/>
    <mergeCell ref="P10:Q10"/>
    <mergeCell ref="A11:B11"/>
    <mergeCell ref="P11:Q11"/>
    <mergeCell ref="A12:B12"/>
    <mergeCell ref="P12:Q12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20"/>
  <sheetViews>
    <sheetView rightToLeft="1" workbookViewId="0">
      <selection activeCell="J10" sqref="J1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9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9" ht="21.75" customHeight="1" x14ac:dyDescent="0.2">
      <c r="A2" s="11" t="s">
        <v>79</v>
      </c>
      <c r="B2" s="11"/>
      <c r="C2" s="11"/>
      <c r="D2" s="11"/>
      <c r="E2" s="11"/>
      <c r="F2" s="11"/>
      <c r="G2" s="11"/>
      <c r="H2" s="11"/>
      <c r="I2" s="11"/>
      <c r="J2" s="11"/>
    </row>
    <row r="3" spans="1:19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9" ht="14.45" customHeight="1" x14ac:dyDescent="0.2"/>
    <row r="5" spans="1:19" ht="14.45" customHeight="1" x14ac:dyDescent="0.2">
      <c r="A5" s="53" t="s">
        <v>116</v>
      </c>
      <c r="B5" s="12" t="s">
        <v>117</v>
      </c>
      <c r="C5" s="12"/>
      <c r="D5" s="12"/>
      <c r="E5" s="12"/>
      <c r="F5" s="12"/>
      <c r="G5" s="12"/>
      <c r="H5" s="12"/>
      <c r="I5" s="12"/>
      <c r="J5" s="12"/>
    </row>
    <row r="6" spans="1:19" ht="14.45" customHeight="1" x14ac:dyDescent="0.2">
      <c r="D6" s="13" t="s">
        <v>92</v>
      </c>
      <c r="E6" s="13"/>
      <c r="F6" s="13"/>
      <c r="H6" s="13" t="s">
        <v>93</v>
      </c>
      <c r="I6" s="13"/>
      <c r="J6" s="13"/>
    </row>
    <row r="7" spans="1:19" ht="36.4" customHeight="1" x14ac:dyDescent="0.2">
      <c r="A7" s="13" t="s">
        <v>118</v>
      </c>
      <c r="B7" s="13"/>
      <c r="D7" s="10" t="s">
        <v>119</v>
      </c>
      <c r="E7" s="3"/>
      <c r="F7" s="10" t="s">
        <v>120</v>
      </c>
      <c r="H7" s="10" t="s">
        <v>119</v>
      </c>
      <c r="I7" s="3"/>
      <c r="J7" s="10" t="s">
        <v>120</v>
      </c>
    </row>
    <row r="8" spans="1:19" ht="21.75" customHeight="1" x14ac:dyDescent="0.2">
      <c r="A8" s="15" t="s">
        <v>71</v>
      </c>
      <c r="B8" s="15"/>
      <c r="D8" s="21">
        <v>8948732</v>
      </c>
      <c r="E8" s="20"/>
      <c r="F8" s="22">
        <f>D8/$D$14*100</f>
        <v>42.287026888200174</v>
      </c>
      <c r="G8" s="20"/>
      <c r="H8" s="21">
        <v>25393766</v>
      </c>
      <c r="I8" s="20"/>
      <c r="J8" s="22">
        <f>H8/$H$14*100</f>
        <v>8.2825219111074215</v>
      </c>
      <c r="K8" s="20"/>
      <c r="L8" s="20"/>
      <c r="M8" s="20"/>
      <c r="N8" s="20"/>
      <c r="O8" s="20"/>
      <c r="P8" s="20"/>
      <c r="Q8" s="20"/>
      <c r="R8" s="20"/>
      <c r="S8" s="20"/>
    </row>
    <row r="9" spans="1:19" ht="21.75" customHeight="1" x14ac:dyDescent="0.2">
      <c r="A9" s="16" t="s">
        <v>72</v>
      </c>
      <c r="B9" s="16"/>
      <c r="D9" s="23">
        <v>23665</v>
      </c>
      <c r="E9" s="20"/>
      <c r="F9" s="50">
        <f t="shared" ref="F9:F14" si="0">D9/$D$14*100</f>
        <v>0.11182841226100605</v>
      </c>
      <c r="G9" s="20"/>
      <c r="H9" s="23">
        <v>227108</v>
      </c>
      <c r="I9" s="20"/>
      <c r="J9" s="50">
        <f t="shared" ref="J9:J13" si="1">H9/$H$14*100</f>
        <v>7.4074360856431626E-2</v>
      </c>
      <c r="K9" s="20"/>
      <c r="L9" s="20"/>
      <c r="M9" s="20"/>
      <c r="N9" s="20"/>
      <c r="O9" s="20"/>
      <c r="P9" s="20"/>
      <c r="Q9" s="20"/>
      <c r="R9" s="20"/>
      <c r="S9" s="20"/>
    </row>
    <row r="10" spans="1:19" ht="21.75" customHeight="1" x14ac:dyDescent="0.2">
      <c r="A10" s="16" t="s">
        <v>73</v>
      </c>
      <c r="B10" s="16"/>
      <c r="D10" s="23">
        <v>4559</v>
      </c>
      <c r="E10" s="20"/>
      <c r="F10" s="50">
        <f t="shared" si="0"/>
        <v>2.1543449461142047E-2</v>
      </c>
      <c r="G10" s="20"/>
      <c r="H10" s="23">
        <v>153232</v>
      </c>
      <c r="I10" s="20"/>
      <c r="J10" s="50">
        <f t="shared" si="1"/>
        <v>4.9978699397435267E-2</v>
      </c>
      <c r="K10" s="20"/>
      <c r="L10" s="20"/>
      <c r="M10" s="20"/>
      <c r="N10" s="20"/>
      <c r="O10" s="20"/>
      <c r="P10" s="20"/>
      <c r="Q10" s="20"/>
      <c r="R10" s="20"/>
      <c r="S10" s="20"/>
    </row>
    <row r="11" spans="1:19" ht="21.75" customHeight="1" x14ac:dyDescent="0.2">
      <c r="A11" s="16" t="s">
        <v>74</v>
      </c>
      <c r="B11" s="16"/>
      <c r="D11" s="23">
        <v>12152134</v>
      </c>
      <c r="E11" s="20"/>
      <c r="F11" s="50">
        <f t="shared" si="0"/>
        <v>57.424629233170862</v>
      </c>
      <c r="G11" s="20"/>
      <c r="H11" s="23">
        <v>271916201</v>
      </c>
      <c r="I11" s="20"/>
      <c r="J11" s="50">
        <f t="shared" si="1"/>
        <v>88.689164607076776</v>
      </c>
      <c r="K11" s="20"/>
      <c r="L11" s="20"/>
      <c r="M11" s="20"/>
      <c r="N11" s="20"/>
      <c r="O11" s="20"/>
      <c r="P11" s="20"/>
      <c r="Q11" s="20"/>
      <c r="R11" s="20"/>
      <c r="S11" s="20"/>
    </row>
    <row r="12" spans="1:19" ht="21.75" customHeight="1" x14ac:dyDescent="0.2">
      <c r="A12" s="16" t="s">
        <v>75</v>
      </c>
      <c r="B12" s="16"/>
      <c r="D12" s="23">
        <v>30747</v>
      </c>
      <c r="E12" s="20"/>
      <c r="F12" s="50">
        <f t="shared" si="0"/>
        <v>0.14529424009250594</v>
      </c>
      <c r="G12" s="20"/>
      <c r="H12" s="23">
        <v>141519</v>
      </c>
      <c r="I12" s="20"/>
      <c r="J12" s="50">
        <f t="shared" si="1"/>
        <v>4.6158345254422327E-2</v>
      </c>
      <c r="K12" s="20"/>
      <c r="L12" s="20"/>
      <c r="M12" s="20"/>
      <c r="N12" s="20"/>
      <c r="O12" s="20"/>
      <c r="P12" s="20"/>
      <c r="Q12" s="20"/>
      <c r="R12" s="20"/>
      <c r="S12" s="20"/>
    </row>
    <row r="13" spans="1:19" ht="21.75" customHeight="1" x14ac:dyDescent="0.2">
      <c r="A13" s="17" t="s">
        <v>76</v>
      </c>
      <c r="B13" s="17"/>
      <c r="D13" s="24">
        <v>2048</v>
      </c>
      <c r="E13" s="20"/>
      <c r="F13" s="50">
        <f t="shared" si="0"/>
        <v>9.67777681430553E-3</v>
      </c>
      <c r="G13" s="20"/>
      <c r="H13" s="24">
        <v>8762787</v>
      </c>
      <c r="I13" s="20"/>
      <c r="J13" s="50">
        <f t="shared" si="1"/>
        <v>2.8581020763075182</v>
      </c>
      <c r="K13" s="20"/>
      <c r="L13" s="20"/>
      <c r="M13" s="20"/>
      <c r="N13" s="20"/>
      <c r="O13" s="20"/>
      <c r="P13" s="20"/>
      <c r="Q13" s="20"/>
      <c r="R13" s="20"/>
      <c r="S13" s="20"/>
    </row>
    <row r="14" spans="1:19" ht="21.75" customHeight="1" thickBot="1" x14ac:dyDescent="0.25">
      <c r="A14" s="18" t="s">
        <v>63</v>
      </c>
      <c r="B14" s="18"/>
      <c r="D14" s="25">
        <v>21161885</v>
      </c>
      <c r="E14" s="20"/>
      <c r="F14" s="51">
        <f>SUM(F8:F13)</f>
        <v>100</v>
      </c>
      <c r="G14" s="20"/>
      <c r="H14" s="25">
        <v>306594613</v>
      </c>
      <c r="I14" s="20"/>
      <c r="J14" s="25">
        <f>SUM(J8:J13)</f>
        <v>100.00000000000001</v>
      </c>
      <c r="K14" s="20"/>
      <c r="L14" s="20"/>
      <c r="M14" s="20"/>
      <c r="N14" s="20"/>
      <c r="O14" s="20"/>
      <c r="P14" s="20"/>
      <c r="Q14" s="20"/>
      <c r="R14" s="20"/>
      <c r="S14" s="20"/>
    </row>
    <row r="15" spans="1:19" ht="13.5" thickTop="1" x14ac:dyDescent="0.2"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 spans="1:19" x14ac:dyDescent="0.2"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</row>
    <row r="17" spans="4:19" x14ac:dyDescent="0.2"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4:19" x14ac:dyDescent="0.2"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</row>
    <row r="19" spans="4:19" x14ac:dyDescent="0.2"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</row>
    <row r="20" spans="4:19" x14ac:dyDescent="0.2"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</row>
  </sheetData>
  <mergeCells count="14">
    <mergeCell ref="A12:B12"/>
    <mergeCell ref="A13:B13"/>
    <mergeCell ref="A14:B14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5"/>
  <sheetViews>
    <sheetView rightToLeft="1" workbookViewId="0">
      <selection activeCell="A6" sqref="A6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8" ht="29.1" customHeight="1" x14ac:dyDescent="0.2">
      <c r="A1" s="11" t="s">
        <v>0</v>
      </c>
      <c r="B1" s="11"/>
      <c r="C1" s="11"/>
      <c r="D1" s="11"/>
      <c r="E1" s="11"/>
      <c r="F1" s="11"/>
    </row>
    <row r="2" spans="1:8" ht="21.75" customHeight="1" x14ac:dyDescent="0.2">
      <c r="A2" s="11" t="s">
        <v>79</v>
      </c>
      <c r="B2" s="11"/>
      <c r="C2" s="11"/>
      <c r="D2" s="11"/>
      <c r="E2" s="11"/>
      <c r="F2" s="11"/>
    </row>
    <row r="3" spans="1:8" ht="21.75" customHeight="1" x14ac:dyDescent="0.2">
      <c r="A3" s="11" t="s">
        <v>2</v>
      </c>
      <c r="B3" s="11"/>
      <c r="C3" s="11"/>
      <c r="D3" s="11"/>
      <c r="E3" s="11"/>
      <c r="F3" s="11"/>
    </row>
    <row r="4" spans="1:8" ht="14.45" customHeight="1" x14ac:dyDescent="0.2"/>
    <row r="5" spans="1:8" ht="29.1" customHeight="1" x14ac:dyDescent="0.2">
      <c r="A5" s="53" t="s">
        <v>171</v>
      </c>
      <c r="B5" s="12" t="s">
        <v>89</v>
      </c>
      <c r="C5" s="12"/>
      <c r="D5" s="12"/>
      <c r="E5" s="12"/>
      <c r="F5" s="12"/>
    </row>
    <row r="6" spans="1:8" ht="14.45" customHeight="1" x14ac:dyDescent="0.2">
      <c r="D6" s="2" t="s">
        <v>92</v>
      </c>
      <c r="F6" s="2" t="s">
        <v>9</v>
      </c>
    </row>
    <row r="7" spans="1:8" ht="14.45" customHeight="1" x14ac:dyDescent="0.2">
      <c r="A7" s="13" t="s">
        <v>89</v>
      </c>
      <c r="B7" s="13"/>
      <c r="D7" s="4" t="s">
        <v>68</v>
      </c>
      <c r="E7" s="27"/>
      <c r="F7" s="4" t="s">
        <v>68</v>
      </c>
      <c r="G7" s="27"/>
      <c r="H7" s="27"/>
    </row>
    <row r="8" spans="1:8" ht="21.75" customHeight="1" x14ac:dyDescent="0.2">
      <c r="A8" s="15" t="s">
        <v>89</v>
      </c>
      <c r="B8" s="15"/>
      <c r="D8" s="28">
        <v>771</v>
      </c>
      <c r="E8" s="27"/>
      <c r="F8" s="28">
        <v>12002527249</v>
      </c>
      <c r="G8" s="27"/>
      <c r="H8" s="27"/>
    </row>
    <row r="9" spans="1:8" ht="21.75" customHeight="1" x14ac:dyDescent="0.2">
      <c r="A9" s="16" t="s">
        <v>121</v>
      </c>
      <c r="B9" s="16"/>
      <c r="D9" s="31">
        <v>0</v>
      </c>
      <c r="E9" s="27"/>
      <c r="F9" s="31">
        <v>0</v>
      </c>
      <c r="G9" s="27"/>
      <c r="H9" s="27"/>
    </row>
    <row r="10" spans="1:8" ht="21.75" customHeight="1" x14ac:dyDescent="0.2">
      <c r="A10" s="17" t="s">
        <v>122</v>
      </c>
      <c r="B10" s="17"/>
      <c r="D10" s="33">
        <v>13684218</v>
      </c>
      <c r="E10" s="27"/>
      <c r="F10" s="33">
        <v>126108899</v>
      </c>
      <c r="G10" s="27"/>
      <c r="H10" s="27"/>
    </row>
    <row r="11" spans="1:8" ht="21.75" customHeight="1" x14ac:dyDescent="0.2">
      <c r="A11" s="18" t="s">
        <v>63</v>
      </c>
      <c r="B11" s="18"/>
      <c r="D11" s="34">
        <v>13684989</v>
      </c>
      <c r="E11" s="27"/>
      <c r="F11" s="34">
        <v>12128636148</v>
      </c>
      <c r="G11" s="27"/>
      <c r="H11" s="27"/>
    </row>
    <row r="12" spans="1:8" x14ac:dyDescent="0.2">
      <c r="D12" s="27"/>
      <c r="E12" s="27"/>
      <c r="F12" s="27"/>
      <c r="G12" s="27"/>
      <c r="H12" s="27"/>
    </row>
    <row r="13" spans="1:8" x14ac:dyDescent="0.2">
      <c r="D13" s="27"/>
      <c r="E13" s="27"/>
      <c r="F13" s="27"/>
      <c r="G13" s="27"/>
      <c r="H13" s="27"/>
    </row>
    <row r="14" spans="1:8" x14ac:dyDescent="0.2">
      <c r="D14" s="27"/>
      <c r="E14" s="27"/>
      <c r="F14" s="27"/>
      <c r="G14" s="27"/>
      <c r="H14" s="27"/>
    </row>
    <row r="15" spans="1:8" x14ac:dyDescent="0.2">
      <c r="D15" s="27"/>
      <c r="E15" s="27"/>
      <c r="F15" s="27"/>
      <c r="G15" s="27"/>
      <c r="H15" s="27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58"/>
  <sheetViews>
    <sheetView rightToLeft="1" topLeftCell="A31" workbookViewId="0">
      <selection activeCell="O53" sqref="O53:S55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3.855468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4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22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22" ht="21.75" customHeight="1" x14ac:dyDescent="0.2">
      <c r="A2" s="11" t="s">
        <v>79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22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22" ht="14.45" customHeight="1" x14ac:dyDescent="0.2"/>
    <row r="5" spans="1:22" ht="14.45" customHeight="1" x14ac:dyDescent="0.2">
      <c r="A5" s="12" t="s">
        <v>95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22" ht="14.45" customHeight="1" x14ac:dyDescent="0.2">
      <c r="A6" s="13" t="s">
        <v>64</v>
      </c>
      <c r="C6" s="13" t="s">
        <v>123</v>
      </c>
      <c r="D6" s="13"/>
      <c r="E6" s="13"/>
      <c r="F6" s="13"/>
      <c r="G6" s="13"/>
      <c r="I6" s="13" t="s">
        <v>92</v>
      </c>
      <c r="J6" s="13"/>
      <c r="K6" s="13"/>
      <c r="L6" s="13"/>
      <c r="M6" s="13"/>
      <c r="O6" s="13" t="s">
        <v>93</v>
      </c>
      <c r="P6" s="13"/>
      <c r="Q6" s="13"/>
      <c r="R6" s="13"/>
      <c r="S6" s="13"/>
    </row>
    <row r="7" spans="1:22" ht="39" customHeight="1" x14ac:dyDescent="0.2">
      <c r="A7" s="13"/>
      <c r="C7" s="10" t="s">
        <v>124</v>
      </c>
      <c r="D7" s="3"/>
      <c r="E7" s="10" t="s">
        <v>125</v>
      </c>
      <c r="F7" s="3"/>
      <c r="G7" s="10" t="s">
        <v>126</v>
      </c>
      <c r="I7" s="10" t="s">
        <v>127</v>
      </c>
      <c r="J7" s="3"/>
      <c r="K7" s="10" t="s">
        <v>128</v>
      </c>
      <c r="L7" s="3"/>
      <c r="M7" s="10" t="s">
        <v>129</v>
      </c>
      <c r="O7" s="10" t="s">
        <v>127</v>
      </c>
      <c r="P7" s="3"/>
      <c r="Q7" s="10" t="s">
        <v>128</v>
      </c>
      <c r="R7" s="3"/>
      <c r="S7" s="10" t="s">
        <v>129</v>
      </c>
    </row>
    <row r="8" spans="1:22" ht="21.75" customHeight="1" x14ac:dyDescent="0.2">
      <c r="A8" s="5" t="s">
        <v>58</v>
      </c>
      <c r="C8" s="43" t="s">
        <v>130</v>
      </c>
      <c r="D8" s="27"/>
      <c r="E8" s="28">
        <v>4564017</v>
      </c>
      <c r="F8" s="27"/>
      <c r="G8" s="28">
        <v>1540</v>
      </c>
      <c r="H8" s="27"/>
      <c r="I8" s="28">
        <v>0</v>
      </c>
      <c r="J8" s="27"/>
      <c r="K8" s="28">
        <v>0</v>
      </c>
      <c r="L8" s="27"/>
      <c r="M8" s="28">
        <f>I8-K8</f>
        <v>0</v>
      </c>
      <c r="N8" s="27"/>
      <c r="O8" s="28">
        <v>7028586180</v>
      </c>
      <c r="P8" s="27"/>
      <c r="Q8" s="28">
        <v>0</v>
      </c>
      <c r="R8" s="27"/>
      <c r="S8" s="28">
        <v>7028586180</v>
      </c>
      <c r="T8" s="27"/>
      <c r="U8" s="27"/>
      <c r="V8" s="27"/>
    </row>
    <row r="9" spans="1:22" ht="21.75" customHeight="1" x14ac:dyDescent="0.2">
      <c r="A9" s="6" t="s">
        <v>45</v>
      </c>
      <c r="C9" s="44" t="s">
        <v>131</v>
      </c>
      <c r="D9" s="27"/>
      <c r="E9" s="31">
        <v>7000000</v>
      </c>
      <c r="F9" s="27"/>
      <c r="G9" s="31">
        <v>300</v>
      </c>
      <c r="H9" s="27"/>
      <c r="I9" s="31">
        <v>0</v>
      </c>
      <c r="J9" s="27"/>
      <c r="K9" s="31">
        <v>0</v>
      </c>
      <c r="L9" s="27"/>
      <c r="M9" s="38">
        <f t="shared" ref="M9:M49" si="0">I9-K9</f>
        <v>0</v>
      </c>
      <c r="N9" s="27"/>
      <c r="O9" s="31">
        <v>2100000000</v>
      </c>
      <c r="P9" s="27"/>
      <c r="Q9" s="31">
        <v>68190855</v>
      </c>
      <c r="R9" s="27"/>
      <c r="S9" s="31">
        <v>2031809145</v>
      </c>
      <c r="T9" s="27"/>
      <c r="U9" s="27"/>
      <c r="V9" s="27"/>
    </row>
    <row r="10" spans="1:22" ht="21.75" customHeight="1" x14ac:dyDescent="0.2">
      <c r="A10" s="6" t="s">
        <v>35</v>
      </c>
      <c r="C10" s="44" t="s">
        <v>132</v>
      </c>
      <c r="D10" s="27"/>
      <c r="E10" s="31">
        <v>7000000</v>
      </c>
      <c r="F10" s="27"/>
      <c r="G10" s="31">
        <v>630</v>
      </c>
      <c r="H10" s="27"/>
      <c r="I10" s="31">
        <v>0</v>
      </c>
      <c r="J10" s="27"/>
      <c r="K10" s="31">
        <v>0</v>
      </c>
      <c r="L10" s="27"/>
      <c r="M10" s="38">
        <f t="shared" si="0"/>
        <v>0</v>
      </c>
      <c r="N10" s="27"/>
      <c r="O10" s="31">
        <v>4410000000</v>
      </c>
      <c r="P10" s="27"/>
      <c r="Q10" s="31">
        <v>0</v>
      </c>
      <c r="R10" s="27"/>
      <c r="S10" s="31">
        <v>4410000000</v>
      </c>
      <c r="T10" s="27"/>
      <c r="U10" s="27"/>
      <c r="V10" s="27"/>
    </row>
    <row r="11" spans="1:22" ht="21.75" customHeight="1" x14ac:dyDescent="0.2">
      <c r="A11" s="6" t="s">
        <v>46</v>
      </c>
      <c r="C11" s="44" t="s">
        <v>133</v>
      </c>
      <c r="D11" s="27"/>
      <c r="E11" s="31">
        <v>5430800</v>
      </c>
      <c r="F11" s="27"/>
      <c r="G11" s="31">
        <v>2920</v>
      </c>
      <c r="H11" s="27"/>
      <c r="I11" s="31">
        <v>0</v>
      </c>
      <c r="J11" s="27"/>
      <c r="K11" s="31">
        <v>0</v>
      </c>
      <c r="L11" s="27"/>
      <c r="M11" s="38">
        <f t="shared" si="0"/>
        <v>0</v>
      </c>
      <c r="N11" s="27"/>
      <c r="O11" s="31">
        <v>15857936000</v>
      </c>
      <c r="P11" s="27"/>
      <c r="Q11" s="31">
        <v>0</v>
      </c>
      <c r="R11" s="27"/>
      <c r="S11" s="31">
        <v>15857936000</v>
      </c>
      <c r="T11" s="27"/>
      <c r="U11" s="27"/>
      <c r="V11" s="27"/>
    </row>
    <row r="12" spans="1:22" ht="21.75" customHeight="1" x14ac:dyDescent="0.2">
      <c r="A12" s="6" t="s">
        <v>44</v>
      </c>
      <c r="C12" s="44" t="s">
        <v>134</v>
      </c>
      <c r="D12" s="27"/>
      <c r="E12" s="31">
        <v>3200000</v>
      </c>
      <c r="F12" s="27"/>
      <c r="G12" s="31">
        <v>685</v>
      </c>
      <c r="H12" s="27"/>
      <c r="I12" s="31">
        <v>0</v>
      </c>
      <c r="J12" s="27"/>
      <c r="K12" s="31">
        <v>0</v>
      </c>
      <c r="L12" s="27"/>
      <c r="M12" s="38">
        <f t="shared" si="0"/>
        <v>0</v>
      </c>
      <c r="N12" s="27"/>
      <c r="O12" s="31">
        <v>2192000000</v>
      </c>
      <c r="P12" s="27"/>
      <c r="Q12" s="31">
        <v>0</v>
      </c>
      <c r="R12" s="27"/>
      <c r="S12" s="31">
        <v>2192000000</v>
      </c>
      <c r="T12" s="27"/>
      <c r="U12" s="27"/>
      <c r="V12" s="27"/>
    </row>
    <row r="13" spans="1:22" ht="21.75" customHeight="1" x14ac:dyDescent="0.2">
      <c r="A13" s="6" t="s">
        <v>47</v>
      </c>
      <c r="C13" s="44" t="s">
        <v>135</v>
      </c>
      <c r="D13" s="27"/>
      <c r="E13" s="31">
        <v>2826016</v>
      </c>
      <c r="F13" s="27"/>
      <c r="G13" s="31">
        <v>3000</v>
      </c>
      <c r="H13" s="27"/>
      <c r="I13" s="31">
        <v>0</v>
      </c>
      <c r="J13" s="27"/>
      <c r="K13" s="31">
        <v>0</v>
      </c>
      <c r="L13" s="27"/>
      <c r="M13" s="38">
        <f t="shared" si="0"/>
        <v>0</v>
      </c>
      <c r="N13" s="27"/>
      <c r="O13" s="31">
        <v>8478048000</v>
      </c>
      <c r="P13" s="27"/>
      <c r="Q13" s="31">
        <v>0</v>
      </c>
      <c r="R13" s="27"/>
      <c r="S13" s="31">
        <v>8478048000</v>
      </c>
      <c r="T13" s="27"/>
      <c r="U13" s="27"/>
      <c r="V13" s="27"/>
    </row>
    <row r="14" spans="1:22" ht="21.75" customHeight="1" x14ac:dyDescent="0.2">
      <c r="A14" s="6" t="s">
        <v>43</v>
      </c>
      <c r="C14" s="44" t="s">
        <v>136</v>
      </c>
      <c r="D14" s="27"/>
      <c r="E14" s="31">
        <v>1900000</v>
      </c>
      <c r="F14" s="27"/>
      <c r="G14" s="31">
        <v>6500</v>
      </c>
      <c r="H14" s="27"/>
      <c r="I14" s="31">
        <v>12350000000</v>
      </c>
      <c r="J14" s="27"/>
      <c r="K14" s="31">
        <v>671891192</v>
      </c>
      <c r="L14" s="27"/>
      <c r="M14" s="38">
        <f t="shared" si="0"/>
        <v>11678108808</v>
      </c>
      <c r="N14" s="27"/>
      <c r="O14" s="31">
        <v>12350000000</v>
      </c>
      <c r="P14" s="27"/>
      <c r="Q14" s="31">
        <v>671891192</v>
      </c>
      <c r="R14" s="27"/>
      <c r="S14" s="31">
        <v>11678108808</v>
      </c>
      <c r="T14" s="27"/>
      <c r="U14" s="27"/>
      <c r="V14" s="27"/>
    </row>
    <row r="15" spans="1:22" ht="21.75" customHeight="1" x14ac:dyDescent="0.2">
      <c r="A15" s="6" t="s">
        <v>57</v>
      </c>
      <c r="C15" s="44" t="s">
        <v>7</v>
      </c>
      <c r="D15" s="27"/>
      <c r="E15" s="31">
        <v>26000000</v>
      </c>
      <c r="F15" s="27"/>
      <c r="G15" s="31">
        <v>370</v>
      </c>
      <c r="H15" s="27"/>
      <c r="I15" s="31">
        <v>9620000000</v>
      </c>
      <c r="J15" s="27"/>
      <c r="K15" s="31">
        <v>136407833</v>
      </c>
      <c r="L15" s="27"/>
      <c r="M15" s="38">
        <f t="shared" si="0"/>
        <v>9483592167</v>
      </c>
      <c r="N15" s="27"/>
      <c r="O15" s="31">
        <v>9620000000</v>
      </c>
      <c r="P15" s="27"/>
      <c r="Q15" s="31">
        <v>136407833</v>
      </c>
      <c r="R15" s="27"/>
      <c r="S15" s="31">
        <v>9483592167</v>
      </c>
      <c r="T15" s="27"/>
      <c r="U15" s="27"/>
      <c r="V15" s="27"/>
    </row>
    <row r="16" spans="1:22" ht="21.75" customHeight="1" x14ac:dyDescent="0.2">
      <c r="A16" s="6" t="s">
        <v>42</v>
      </c>
      <c r="C16" s="44" t="s">
        <v>137</v>
      </c>
      <c r="D16" s="27"/>
      <c r="E16" s="31">
        <v>2000000</v>
      </c>
      <c r="F16" s="27"/>
      <c r="G16" s="31">
        <v>6500</v>
      </c>
      <c r="H16" s="27"/>
      <c r="I16" s="31">
        <v>0</v>
      </c>
      <c r="J16" s="27"/>
      <c r="K16" s="31">
        <v>0</v>
      </c>
      <c r="L16" s="27"/>
      <c r="M16" s="38">
        <f t="shared" si="0"/>
        <v>0</v>
      </c>
      <c r="N16" s="27"/>
      <c r="O16" s="31">
        <v>13000000000</v>
      </c>
      <c r="P16" s="27"/>
      <c r="Q16" s="31">
        <v>405441274</v>
      </c>
      <c r="R16" s="27"/>
      <c r="S16" s="31">
        <v>12594558726</v>
      </c>
      <c r="T16" s="27"/>
      <c r="U16" s="27"/>
      <c r="V16" s="27"/>
    </row>
    <row r="17" spans="1:22" ht="21.75" customHeight="1" x14ac:dyDescent="0.2">
      <c r="A17" s="6" t="s">
        <v>38</v>
      </c>
      <c r="C17" s="44" t="s">
        <v>138</v>
      </c>
      <c r="D17" s="27"/>
      <c r="E17" s="31">
        <v>2417362</v>
      </c>
      <c r="F17" s="27"/>
      <c r="G17" s="31">
        <v>3120</v>
      </c>
      <c r="H17" s="27"/>
      <c r="I17" s="31">
        <v>0</v>
      </c>
      <c r="J17" s="27"/>
      <c r="K17" s="31">
        <v>0</v>
      </c>
      <c r="L17" s="27"/>
      <c r="M17" s="38">
        <f t="shared" si="0"/>
        <v>0</v>
      </c>
      <c r="N17" s="27"/>
      <c r="O17" s="31">
        <v>7542169440</v>
      </c>
      <c r="P17" s="27"/>
      <c r="Q17" s="31">
        <v>307236863</v>
      </c>
      <c r="R17" s="27"/>
      <c r="S17" s="31">
        <v>7234932577</v>
      </c>
      <c r="T17" s="27"/>
      <c r="U17" s="27"/>
      <c r="V17" s="27"/>
    </row>
    <row r="18" spans="1:22" ht="21.75" customHeight="1" x14ac:dyDescent="0.2">
      <c r="A18" s="6" t="s">
        <v>28</v>
      </c>
      <c r="C18" s="44" t="s">
        <v>137</v>
      </c>
      <c r="D18" s="27"/>
      <c r="E18" s="31">
        <v>11200000</v>
      </c>
      <c r="F18" s="27"/>
      <c r="G18" s="31">
        <v>1680</v>
      </c>
      <c r="H18" s="27"/>
      <c r="I18" s="31">
        <v>0</v>
      </c>
      <c r="J18" s="27"/>
      <c r="K18" s="31">
        <v>0</v>
      </c>
      <c r="L18" s="27"/>
      <c r="M18" s="38">
        <f t="shared" si="0"/>
        <v>0</v>
      </c>
      <c r="N18" s="27"/>
      <c r="O18" s="31">
        <v>18816000000</v>
      </c>
      <c r="P18" s="27"/>
      <c r="Q18" s="31">
        <v>813798165</v>
      </c>
      <c r="R18" s="27"/>
      <c r="S18" s="31">
        <v>18002201835</v>
      </c>
      <c r="T18" s="27"/>
      <c r="U18" s="27"/>
      <c r="V18" s="27"/>
    </row>
    <row r="19" spans="1:22" ht="21.75" customHeight="1" x14ac:dyDescent="0.2">
      <c r="A19" s="6" t="s">
        <v>114</v>
      </c>
      <c r="C19" s="44" t="s">
        <v>139</v>
      </c>
      <c r="D19" s="27"/>
      <c r="E19" s="31">
        <v>8568762</v>
      </c>
      <c r="F19" s="27"/>
      <c r="G19" s="31">
        <v>105</v>
      </c>
      <c r="H19" s="27"/>
      <c r="I19" s="31">
        <v>0</v>
      </c>
      <c r="J19" s="27"/>
      <c r="K19" s="31">
        <v>0</v>
      </c>
      <c r="L19" s="27"/>
      <c r="M19" s="38">
        <f t="shared" si="0"/>
        <v>0</v>
      </c>
      <c r="N19" s="27"/>
      <c r="O19" s="31">
        <v>899720010</v>
      </c>
      <c r="P19" s="27"/>
      <c r="Q19" s="31">
        <v>0</v>
      </c>
      <c r="R19" s="27"/>
      <c r="S19" s="31">
        <v>899720010</v>
      </c>
      <c r="T19" s="27"/>
      <c r="U19" s="27"/>
      <c r="V19" s="27"/>
    </row>
    <row r="20" spans="1:22" ht="21.75" customHeight="1" x14ac:dyDescent="0.2">
      <c r="A20" s="6" t="s">
        <v>52</v>
      </c>
      <c r="C20" s="44" t="s">
        <v>140</v>
      </c>
      <c r="D20" s="27"/>
      <c r="E20" s="31">
        <v>1600000</v>
      </c>
      <c r="F20" s="27"/>
      <c r="G20" s="31">
        <v>600</v>
      </c>
      <c r="H20" s="27"/>
      <c r="I20" s="31">
        <v>0</v>
      </c>
      <c r="J20" s="27"/>
      <c r="K20" s="31">
        <v>0</v>
      </c>
      <c r="L20" s="27"/>
      <c r="M20" s="38">
        <f t="shared" si="0"/>
        <v>0</v>
      </c>
      <c r="N20" s="27"/>
      <c r="O20" s="31">
        <v>960000000</v>
      </c>
      <c r="P20" s="27"/>
      <c r="Q20" s="31">
        <v>0</v>
      </c>
      <c r="R20" s="27"/>
      <c r="S20" s="31">
        <v>960000000</v>
      </c>
      <c r="T20" s="27"/>
      <c r="U20" s="27"/>
      <c r="V20" s="27"/>
    </row>
    <row r="21" spans="1:22" ht="21.75" customHeight="1" x14ac:dyDescent="0.2">
      <c r="A21" s="6" t="s">
        <v>51</v>
      </c>
      <c r="C21" s="44" t="s">
        <v>133</v>
      </c>
      <c r="D21" s="27"/>
      <c r="E21" s="31">
        <v>52000000</v>
      </c>
      <c r="F21" s="27"/>
      <c r="G21" s="31">
        <v>400</v>
      </c>
      <c r="H21" s="27"/>
      <c r="I21" s="31">
        <v>0</v>
      </c>
      <c r="J21" s="27"/>
      <c r="K21" s="31">
        <v>0</v>
      </c>
      <c r="L21" s="27"/>
      <c r="M21" s="38">
        <f t="shared" si="0"/>
        <v>0</v>
      </c>
      <c r="N21" s="27"/>
      <c r="O21" s="31">
        <v>20800000000</v>
      </c>
      <c r="P21" s="27"/>
      <c r="Q21" s="31">
        <v>568154564</v>
      </c>
      <c r="R21" s="27"/>
      <c r="S21" s="31">
        <v>20231845436</v>
      </c>
      <c r="T21" s="27"/>
      <c r="U21" s="27"/>
      <c r="V21" s="27"/>
    </row>
    <row r="22" spans="1:22" ht="21.75" customHeight="1" x14ac:dyDescent="0.2">
      <c r="A22" s="6" t="s">
        <v>48</v>
      </c>
      <c r="C22" s="44" t="s">
        <v>141</v>
      </c>
      <c r="D22" s="27"/>
      <c r="E22" s="31">
        <v>1000000</v>
      </c>
      <c r="F22" s="27"/>
      <c r="G22" s="31">
        <v>5600</v>
      </c>
      <c r="H22" s="27"/>
      <c r="I22" s="31">
        <v>0</v>
      </c>
      <c r="J22" s="27"/>
      <c r="K22" s="31">
        <v>0</v>
      </c>
      <c r="L22" s="27"/>
      <c r="M22" s="38">
        <f t="shared" si="0"/>
        <v>0</v>
      </c>
      <c r="N22" s="27"/>
      <c r="O22" s="31">
        <v>5600000000</v>
      </c>
      <c r="P22" s="27"/>
      <c r="Q22" s="31">
        <v>0</v>
      </c>
      <c r="R22" s="27"/>
      <c r="S22" s="31">
        <v>5600000000</v>
      </c>
      <c r="T22" s="27"/>
      <c r="U22" s="27"/>
      <c r="V22" s="27"/>
    </row>
    <row r="23" spans="1:22" ht="21.75" customHeight="1" x14ac:dyDescent="0.2">
      <c r="A23" s="6" t="s">
        <v>60</v>
      </c>
      <c r="C23" s="44" t="s">
        <v>133</v>
      </c>
      <c r="D23" s="27"/>
      <c r="E23" s="31">
        <v>9360000</v>
      </c>
      <c r="F23" s="27"/>
      <c r="G23" s="31">
        <v>960</v>
      </c>
      <c r="H23" s="27"/>
      <c r="I23" s="31">
        <v>0</v>
      </c>
      <c r="J23" s="27"/>
      <c r="K23" s="31">
        <v>0</v>
      </c>
      <c r="L23" s="27"/>
      <c r="M23" s="38">
        <f t="shared" si="0"/>
        <v>0</v>
      </c>
      <c r="N23" s="27"/>
      <c r="O23" s="31">
        <v>8985600000</v>
      </c>
      <c r="P23" s="27"/>
      <c r="Q23" s="31">
        <v>510809302</v>
      </c>
      <c r="R23" s="27"/>
      <c r="S23" s="31">
        <v>8474790698</v>
      </c>
      <c r="T23" s="27"/>
      <c r="U23" s="27"/>
      <c r="V23" s="27"/>
    </row>
    <row r="24" spans="1:22" ht="21.75" customHeight="1" x14ac:dyDescent="0.2">
      <c r="A24" s="6" t="s">
        <v>55</v>
      </c>
      <c r="C24" s="44" t="s">
        <v>142</v>
      </c>
      <c r="D24" s="27"/>
      <c r="E24" s="31">
        <v>2500666</v>
      </c>
      <c r="F24" s="27"/>
      <c r="G24" s="31">
        <v>2000</v>
      </c>
      <c r="H24" s="27"/>
      <c r="I24" s="31">
        <v>0</v>
      </c>
      <c r="J24" s="27"/>
      <c r="K24" s="31">
        <v>0</v>
      </c>
      <c r="L24" s="27"/>
      <c r="M24" s="38">
        <f t="shared" si="0"/>
        <v>0</v>
      </c>
      <c r="N24" s="27"/>
      <c r="O24" s="31">
        <v>5001332000</v>
      </c>
      <c r="P24" s="27"/>
      <c r="Q24" s="31">
        <v>94111086</v>
      </c>
      <c r="R24" s="27"/>
      <c r="S24" s="31">
        <v>4907220914</v>
      </c>
      <c r="T24" s="27"/>
      <c r="U24" s="27"/>
      <c r="V24" s="27"/>
    </row>
    <row r="25" spans="1:22" ht="21.75" customHeight="1" x14ac:dyDescent="0.2">
      <c r="A25" s="6" t="s">
        <v>59</v>
      </c>
      <c r="C25" s="44" t="s">
        <v>131</v>
      </c>
      <c r="D25" s="27"/>
      <c r="E25" s="31">
        <v>4810362</v>
      </c>
      <c r="F25" s="27"/>
      <c r="G25" s="31">
        <v>682</v>
      </c>
      <c r="H25" s="27"/>
      <c r="I25" s="31">
        <v>0</v>
      </c>
      <c r="J25" s="27"/>
      <c r="K25" s="31">
        <v>0</v>
      </c>
      <c r="L25" s="27"/>
      <c r="M25" s="38">
        <f t="shared" si="0"/>
        <v>0</v>
      </c>
      <c r="N25" s="27"/>
      <c r="O25" s="31">
        <v>3280666884</v>
      </c>
      <c r="P25" s="27"/>
      <c r="Q25" s="31">
        <v>112827168</v>
      </c>
      <c r="R25" s="27"/>
      <c r="S25" s="31">
        <v>3167839716</v>
      </c>
      <c r="T25" s="27"/>
      <c r="U25" s="27"/>
      <c r="V25" s="27"/>
    </row>
    <row r="26" spans="1:22" ht="21.75" customHeight="1" x14ac:dyDescent="0.2">
      <c r="A26" s="6" t="s">
        <v>22</v>
      </c>
      <c r="C26" s="44" t="s">
        <v>143</v>
      </c>
      <c r="D26" s="27"/>
      <c r="E26" s="31">
        <v>10056657</v>
      </c>
      <c r="F26" s="27"/>
      <c r="G26" s="31">
        <v>82</v>
      </c>
      <c r="H26" s="27"/>
      <c r="I26" s="31">
        <v>0</v>
      </c>
      <c r="J26" s="27"/>
      <c r="K26" s="31">
        <v>0</v>
      </c>
      <c r="L26" s="27"/>
      <c r="M26" s="38">
        <f t="shared" si="0"/>
        <v>0</v>
      </c>
      <c r="N26" s="27"/>
      <c r="O26" s="31">
        <v>824645874</v>
      </c>
      <c r="P26" s="27"/>
      <c r="Q26" s="31">
        <v>0</v>
      </c>
      <c r="R26" s="27"/>
      <c r="S26" s="31">
        <v>824645874</v>
      </c>
      <c r="T26" s="27"/>
      <c r="U26" s="27"/>
      <c r="V26" s="27"/>
    </row>
    <row r="27" spans="1:22" ht="21.75" customHeight="1" x14ac:dyDescent="0.2">
      <c r="A27" s="6" t="s">
        <v>29</v>
      </c>
      <c r="C27" s="44" t="s">
        <v>144</v>
      </c>
      <c r="D27" s="27"/>
      <c r="E27" s="31">
        <v>550000</v>
      </c>
      <c r="F27" s="27"/>
      <c r="G27" s="31">
        <v>27500</v>
      </c>
      <c r="H27" s="27"/>
      <c r="I27" s="31">
        <v>0</v>
      </c>
      <c r="J27" s="27"/>
      <c r="K27" s="31">
        <v>0</v>
      </c>
      <c r="L27" s="27"/>
      <c r="M27" s="38">
        <f t="shared" si="0"/>
        <v>0</v>
      </c>
      <c r="N27" s="27"/>
      <c r="O27" s="31">
        <v>15125000000</v>
      </c>
      <c r="P27" s="27"/>
      <c r="Q27" s="31">
        <v>0</v>
      </c>
      <c r="R27" s="27"/>
      <c r="S27" s="31">
        <v>15125000000</v>
      </c>
      <c r="T27" s="27"/>
      <c r="U27" s="27"/>
      <c r="V27" s="27"/>
    </row>
    <row r="28" spans="1:22" ht="21.75" customHeight="1" x14ac:dyDescent="0.2">
      <c r="A28" s="6" t="s">
        <v>20</v>
      </c>
      <c r="C28" s="44" t="s">
        <v>7</v>
      </c>
      <c r="D28" s="27"/>
      <c r="E28" s="31">
        <v>10000000</v>
      </c>
      <c r="F28" s="27"/>
      <c r="G28" s="31">
        <v>224</v>
      </c>
      <c r="H28" s="27"/>
      <c r="I28" s="31">
        <v>2240000000</v>
      </c>
      <c r="J28" s="27"/>
      <c r="K28" s="31">
        <v>0</v>
      </c>
      <c r="L28" s="27"/>
      <c r="M28" s="38">
        <f t="shared" si="0"/>
        <v>2240000000</v>
      </c>
      <c r="N28" s="27"/>
      <c r="O28" s="31">
        <v>2240000000</v>
      </c>
      <c r="P28" s="27"/>
      <c r="Q28" s="31">
        <v>0</v>
      </c>
      <c r="R28" s="27"/>
      <c r="S28" s="31">
        <v>2240000000</v>
      </c>
      <c r="T28" s="27"/>
      <c r="U28" s="27"/>
      <c r="V28" s="27"/>
    </row>
    <row r="29" spans="1:22" ht="21.75" customHeight="1" x14ac:dyDescent="0.2">
      <c r="A29" s="6" t="s">
        <v>36</v>
      </c>
      <c r="C29" s="44" t="s">
        <v>145</v>
      </c>
      <c r="D29" s="27"/>
      <c r="E29" s="31">
        <v>5000000</v>
      </c>
      <c r="F29" s="27"/>
      <c r="G29" s="31">
        <v>2110</v>
      </c>
      <c r="H29" s="27"/>
      <c r="I29" s="31">
        <v>0</v>
      </c>
      <c r="J29" s="27"/>
      <c r="K29" s="31">
        <v>0</v>
      </c>
      <c r="L29" s="27"/>
      <c r="M29" s="38">
        <f t="shared" si="0"/>
        <v>0</v>
      </c>
      <c r="N29" s="27"/>
      <c r="O29" s="31">
        <f>10550000000</f>
        <v>10550000000</v>
      </c>
      <c r="P29" s="27"/>
      <c r="Q29" s="31">
        <v>0</v>
      </c>
      <c r="R29" s="27"/>
      <c r="S29" s="31">
        <v>10550000000</v>
      </c>
      <c r="T29" s="27"/>
      <c r="U29" s="27"/>
      <c r="V29" s="27"/>
    </row>
    <row r="30" spans="1:22" ht="21.75" customHeight="1" x14ac:dyDescent="0.2">
      <c r="A30" s="6" t="s">
        <v>61</v>
      </c>
      <c r="C30" s="44" t="s">
        <v>146</v>
      </c>
      <c r="D30" s="27"/>
      <c r="E30" s="31">
        <v>2353955</v>
      </c>
      <c r="F30" s="27"/>
      <c r="G30" s="31">
        <v>800</v>
      </c>
      <c r="H30" s="27"/>
      <c r="I30" s="31">
        <v>0</v>
      </c>
      <c r="J30" s="27"/>
      <c r="K30" s="31">
        <v>0</v>
      </c>
      <c r="L30" s="27"/>
      <c r="M30" s="38">
        <f t="shared" si="0"/>
        <v>0</v>
      </c>
      <c r="N30" s="27"/>
      <c r="O30" s="31">
        <v>1883164000</v>
      </c>
      <c r="P30" s="27"/>
      <c r="Q30" s="31">
        <v>0</v>
      </c>
      <c r="R30" s="27"/>
      <c r="S30" s="31">
        <v>1883164000</v>
      </c>
      <c r="T30" s="27"/>
      <c r="U30" s="27"/>
      <c r="V30" s="27"/>
    </row>
    <row r="31" spans="1:22" ht="21.75" customHeight="1" x14ac:dyDescent="0.2">
      <c r="A31" s="6" t="s">
        <v>23</v>
      </c>
      <c r="C31" s="44" t="s">
        <v>143</v>
      </c>
      <c r="D31" s="27"/>
      <c r="E31" s="31">
        <v>12418268</v>
      </c>
      <c r="F31" s="27"/>
      <c r="G31" s="31">
        <v>310</v>
      </c>
      <c r="H31" s="27"/>
      <c r="I31" s="31">
        <v>0</v>
      </c>
      <c r="J31" s="27"/>
      <c r="K31" s="31">
        <v>0</v>
      </c>
      <c r="L31" s="27"/>
      <c r="M31" s="38">
        <f t="shared" si="0"/>
        <v>0</v>
      </c>
      <c r="N31" s="27"/>
      <c r="O31" s="31">
        <v>3849663080</v>
      </c>
      <c r="P31" s="27"/>
      <c r="Q31" s="31">
        <v>52022474</v>
      </c>
      <c r="R31" s="27"/>
      <c r="S31" s="31">
        <v>3797640606</v>
      </c>
      <c r="T31" s="27"/>
      <c r="U31" s="27"/>
      <c r="V31" s="27"/>
    </row>
    <row r="32" spans="1:22" ht="21.75" customHeight="1" x14ac:dyDescent="0.2">
      <c r="A32" s="6" t="s">
        <v>25</v>
      </c>
      <c r="C32" s="44" t="s">
        <v>7</v>
      </c>
      <c r="D32" s="27"/>
      <c r="E32" s="31">
        <v>32000000</v>
      </c>
      <c r="F32" s="27"/>
      <c r="G32" s="31">
        <v>388</v>
      </c>
      <c r="H32" s="27"/>
      <c r="I32" s="31">
        <v>0</v>
      </c>
      <c r="J32" s="27"/>
      <c r="K32" s="31">
        <v>0</v>
      </c>
      <c r="L32" s="27"/>
      <c r="M32" s="38">
        <f t="shared" si="0"/>
        <v>0</v>
      </c>
      <c r="N32" s="27"/>
      <c r="O32" s="31">
        <v>12416000000</v>
      </c>
      <c r="P32" s="27"/>
      <c r="Q32" s="31">
        <v>0</v>
      </c>
      <c r="R32" s="27"/>
      <c r="S32" s="31">
        <v>12416000000</v>
      </c>
      <c r="T32" s="27"/>
      <c r="U32" s="27"/>
      <c r="V32" s="27"/>
    </row>
    <row r="33" spans="1:22" ht="21.75" customHeight="1" x14ac:dyDescent="0.2">
      <c r="A33" s="6" t="s">
        <v>110</v>
      </c>
      <c r="C33" s="44" t="s">
        <v>147</v>
      </c>
      <c r="D33" s="27"/>
      <c r="E33" s="31">
        <v>600000</v>
      </c>
      <c r="F33" s="27"/>
      <c r="G33" s="31">
        <v>5700</v>
      </c>
      <c r="H33" s="27"/>
      <c r="I33" s="31">
        <v>0</v>
      </c>
      <c r="J33" s="27"/>
      <c r="K33" s="31">
        <v>0</v>
      </c>
      <c r="L33" s="27"/>
      <c r="M33" s="38">
        <f t="shared" si="0"/>
        <v>0</v>
      </c>
      <c r="N33" s="27"/>
      <c r="O33" s="31">
        <v>3420000000</v>
      </c>
      <c r="P33" s="27"/>
      <c r="Q33" s="31">
        <v>0</v>
      </c>
      <c r="R33" s="27"/>
      <c r="S33" s="31">
        <v>3420000000</v>
      </c>
      <c r="T33" s="27"/>
      <c r="U33" s="27"/>
      <c r="V33" s="27"/>
    </row>
    <row r="34" spans="1:22" ht="21.75" customHeight="1" x14ac:dyDescent="0.2">
      <c r="A34" s="6" t="s">
        <v>31</v>
      </c>
      <c r="C34" s="44" t="s">
        <v>148</v>
      </c>
      <c r="D34" s="27"/>
      <c r="E34" s="31">
        <v>279936</v>
      </c>
      <c r="F34" s="27"/>
      <c r="G34" s="31">
        <v>24300</v>
      </c>
      <c r="H34" s="27"/>
      <c r="I34" s="31">
        <v>0</v>
      </c>
      <c r="J34" s="27"/>
      <c r="K34" s="31">
        <v>0</v>
      </c>
      <c r="L34" s="27"/>
      <c r="M34" s="38">
        <f t="shared" si="0"/>
        <v>0</v>
      </c>
      <c r="N34" s="27"/>
      <c r="O34" s="31">
        <v>6802444800</v>
      </c>
      <c r="P34" s="27"/>
      <c r="Q34" s="31">
        <v>0</v>
      </c>
      <c r="R34" s="27"/>
      <c r="S34" s="31">
        <v>6802444800</v>
      </c>
      <c r="T34" s="27"/>
      <c r="U34" s="27"/>
      <c r="V34" s="27"/>
    </row>
    <row r="35" spans="1:22" ht="21.75" customHeight="1" x14ac:dyDescent="0.2">
      <c r="A35" s="6" t="s">
        <v>41</v>
      </c>
      <c r="C35" s="44" t="s">
        <v>149</v>
      </c>
      <c r="D35" s="27"/>
      <c r="E35" s="31">
        <v>24778568</v>
      </c>
      <c r="F35" s="27"/>
      <c r="G35" s="31">
        <v>950</v>
      </c>
      <c r="H35" s="27"/>
      <c r="I35" s="31">
        <f>23539639600-1540</f>
        <v>23539638060</v>
      </c>
      <c r="J35" s="27"/>
      <c r="K35" s="31">
        <v>1801578995</v>
      </c>
      <c r="L35" s="27"/>
      <c r="M35" s="38">
        <f t="shared" si="0"/>
        <v>21738059065</v>
      </c>
      <c r="N35" s="27"/>
      <c r="O35" s="31">
        <v>23539639600</v>
      </c>
      <c r="P35" s="27"/>
      <c r="Q35" s="31">
        <v>1801578995</v>
      </c>
      <c r="R35" s="27"/>
      <c r="S35" s="31">
        <v>21738060605</v>
      </c>
      <c r="T35" s="27"/>
      <c r="U35" s="27"/>
      <c r="V35" s="27"/>
    </row>
    <row r="36" spans="1:22" ht="21.75" customHeight="1" x14ac:dyDescent="0.2">
      <c r="A36" s="6" t="s">
        <v>30</v>
      </c>
      <c r="C36" s="44" t="s">
        <v>131</v>
      </c>
      <c r="D36" s="27"/>
      <c r="E36" s="31">
        <v>5009950</v>
      </c>
      <c r="F36" s="27"/>
      <c r="G36" s="31">
        <v>1900</v>
      </c>
      <c r="H36" s="27"/>
      <c r="I36" s="31">
        <v>0</v>
      </c>
      <c r="J36" s="27"/>
      <c r="K36" s="31">
        <v>0</v>
      </c>
      <c r="L36" s="27"/>
      <c r="M36" s="38">
        <f t="shared" si="0"/>
        <v>0</v>
      </c>
      <c r="N36" s="27"/>
      <c r="O36" s="31">
        <v>9518905000</v>
      </c>
      <c r="P36" s="27"/>
      <c r="Q36" s="31">
        <v>0</v>
      </c>
      <c r="R36" s="27"/>
      <c r="S36" s="31">
        <v>9518905000</v>
      </c>
      <c r="T36" s="27"/>
      <c r="U36" s="27"/>
      <c r="V36" s="27"/>
    </row>
    <row r="37" spans="1:22" ht="21.75" customHeight="1" x14ac:dyDescent="0.2">
      <c r="A37" s="6" t="s">
        <v>104</v>
      </c>
      <c r="C37" s="44" t="s">
        <v>150</v>
      </c>
      <c r="D37" s="27"/>
      <c r="E37" s="31">
        <v>3300000</v>
      </c>
      <c r="F37" s="27"/>
      <c r="G37" s="31">
        <v>550</v>
      </c>
      <c r="H37" s="27"/>
      <c r="I37" s="31">
        <v>0</v>
      </c>
      <c r="J37" s="27"/>
      <c r="K37" s="31">
        <v>0</v>
      </c>
      <c r="L37" s="27"/>
      <c r="M37" s="38">
        <f t="shared" si="0"/>
        <v>0</v>
      </c>
      <c r="N37" s="27"/>
      <c r="O37" s="31">
        <v>1815000000</v>
      </c>
      <c r="P37" s="27"/>
      <c r="Q37" s="31">
        <v>0</v>
      </c>
      <c r="R37" s="27"/>
      <c r="S37" s="31">
        <v>1815000000</v>
      </c>
      <c r="T37" s="27"/>
      <c r="U37" s="27"/>
      <c r="V37" s="27"/>
    </row>
    <row r="38" spans="1:22" ht="21.75" customHeight="1" x14ac:dyDescent="0.2">
      <c r="A38" s="6" t="s">
        <v>33</v>
      </c>
      <c r="C38" s="44" t="s">
        <v>151</v>
      </c>
      <c r="D38" s="27"/>
      <c r="E38" s="31">
        <v>1123919</v>
      </c>
      <c r="F38" s="27"/>
      <c r="G38" s="31">
        <v>7220</v>
      </c>
      <c r="H38" s="27"/>
      <c r="I38" s="31">
        <v>0</v>
      </c>
      <c r="J38" s="27"/>
      <c r="K38" s="31">
        <v>0</v>
      </c>
      <c r="L38" s="27"/>
      <c r="M38" s="38">
        <f t="shared" si="0"/>
        <v>0</v>
      </c>
      <c r="N38" s="27"/>
      <c r="O38" s="31">
        <v>8114695180</v>
      </c>
      <c r="P38" s="27"/>
      <c r="Q38" s="31">
        <v>0</v>
      </c>
      <c r="R38" s="27"/>
      <c r="S38" s="31">
        <v>8114695180</v>
      </c>
      <c r="T38" s="27"/>
      <c r="U38" s="27"/>
      <c r="V38" s="27"/>
    </row>
    <row r="39" spans="1:22" ht="21.75" customHeight="1" x14ac:dyDescent="0.2">
      <c r="A39" s="6" t="s">
        <v>53</v>
      </c>
      <c r="C39" s="44" t="s">
        <v>152</v>
      </c>
      <c r="D39" s="27"/>
      <c r="E39" s="31">
        <v>1073224</v>
      </c>
      <c r="F39" s="27"/>
      <c r="G39" s="31">
        <v>3500</v>
      </c>
      <c r="H39" s="27"/>
      <c r="I39" s="31">
        <v>0</v>
      </c>
      <c r="J39" s="27"/>
      <c r="K39" s="31">
        <v>0</v>
      </c>
      <c r="L39" s="27"/>
      <c r="M39" s="38">
        <f t="shared" si="0"/>
        <v>0</v>
      </c>
      <c r="N39" s="27"/>
      <c r="O39" s="31">
        <f>3756284000</f>
        <v>3756284000</v>
      </c>
      <c r="P39" s="27"/>
      <c r="Q39" s="31">
        <v>0</v>
      </c>
      <c r="R39" s="27"/>
      <c r="S39" s="31">
        <v>3756284000</v>
      </c>
      <c r="T39" s="27"/>
      <c r="U39" s="27"/>
      <c r="V39" s="27"/>
    </row>
    <row r="40" spans="1:22" ht="21.75" customHeight="1" x14ac:dyDescent="0.2">
      <c r="A40" s="6" t="s">
        <v>49</v>
      </c>
      <c r="C40" s="44" t="s">
        <v>153</v>
      </c>
      <c r="D40" s="27"/>
      <c r="E40" s="31">
        <v>18000000</v>
      </c>
      <c r="F40" s="27"/>
      <c r="G40" s="31">
        <v>77</v>
      </c>
      <c r="H40" s="27"/>
      <c r="I40" s="31">
        <v>1386000000</v>
      </c>
      <c r="J40" s="27"/>
      <c r="K40" s="31">
        <v>90507042</v>
      </c>
      <c r="L40" s="27"/>
      <c r="M40" s="38">
        <f t="shared" si="0"/>
        <v>1295492958</v>
      </c>
      <c r="N40" s="27"/>
      <c r="O40" s="31">
        <v>1386000000</v>
      </c>
      <c r="P40" s="27"/>
      <c r="Q40" s="31">
        <v>90507042</v>
      </c>
      <c r="R40" s="27"/>
      <c r="S40" s="31">
        <v>1295492958</v>
      </c>
      <c r="T40" s="27"/>
      <c r="U40" s="27"/>
      <c r="V40" s="27"/>
    </row>
    <row r="41" spans="1:22" ht="21.75" customHeight="1" x14ac:dyDescent="0.2">
      <c r="A41" s="6" t="s">
        <v>56</v>
      </c>
      <c r="C41" s="44" t="s">
        <v>154</v>
      </c>
      <c r="D41" s="27"/>
      <c r="E41" s="31">
        <v>5000000</v>
      </c>
      <c r="F41" s="27"/>
      <c r="G41" s="31">
        <v>540</v>
      </c>
      <c r="H41" s="27"/>
      <c r="I41" s="31">
        <v>0</v>
      </c>
      <c r="J41" s="27"/>
      <c r="K41" s="31">
        <v>0</v>
      </c>
      <c r="L41" s="27"/>
      <c r="M41" s="38">
        <f t="shared" si="0"/>
        <v>0</v>
      </c>
      <c r="N41" s="27"/>
      <c r="O41" s="31">
        <v>2700000000</v>
      </c>
      <c r="P41" s="27"/>
      <c r="Q41" s="31">
        <v>0</v>
      </c>
      <c r="R41" s="27"/>
      <c r="S41" s="31">
        <v>2700000000</v>
      </c>
      <c r="T41" s="27"/>
      <c r="U41" s="27"/>
      <c r="V41" s="27"/>
    </row>
    <row r="42" spans="1:22" ht="21.75" customHeight="1" x14ac:dyDescent="0.2">
      <c r="A42" s="6" t="s">
        <v>26</v>
      </c>
      <c r="C42" s="44" t="s">
        <v>154</v>
      </c>
      <c r="D42" s="27"/>
      <c r="E42" s="31">
        <v>2000000</v>
      </c>
      <c r="F42" s="27"/>
      <c r="G42" s="31">
        <v>220</v>
      </c>
      <c r="H42" s="27"/>
      <c r="I42" s="31">
        <v>0</v>
      </c>
      <c r="J42" s="27"/>
      <c r="K42" s="31">
        <v>0</v>
      </c>
      <c r="L42" s="27"/>
      <c r="M42" s="38">
        <f t="shared" si="0"/>
        <v>0</v>
      </c>
      <c r="N42" s="27"/>
      <c r="O42" s="31">
        <v>440000000</v>
      </c>
      <c r="P42" s="27"/>
      <c r="Q42" s="31">
        <v>0</v>
      </c>
      <c r="R42" s="27"/>
      <c r="S42" s="31">
        <v>440000000</v>
      </c>
      <c r="T42" s="27"/>
      <c r="U42" s="27"/>
      <c r="V42" s="27"/>
    </row>
    <row r="43" spans="1:22" ht="21.75" customHeight="1" x14ac:dyDescent="0.2">
      <c r="A43" s="6" t="s">
        <v>27</v>
      </c>
      <c r="C43" s="44" t="s">
        <v>155</v>
      </c>
      <c r="D43" s="27"/>
      <c r="E43" s="31">
        <v>2000000</v>
      </c>
      <c r="F43" s="27"/>
      <c r="G43" s="31">
        <v>3359</v>
      </c>
      <c r="H43" s="27"/>
      <c r="I43" s="31">
        <v>0</v>
      </c>
      <c r="J43" s="27"/>
      <c r="K43" s="31">
        <v>0</v>
      </c>
      <c r="L43" s="27"/>
      <c r="M43" s="38">
        <f t="shared" si="0"/>
        <v>0</v>
      </c>
      <c r="N43" s="27"/>
      <c r="O43" s="31">
        <v>6718000000</v>
      </c>
      <c r="P43" s="27"/>
      <c r="Q43" s="31">
        <v>0</v>
      </c>
      <c r="R43" s="27"/>
      <c r="S43" s="31">
        <v>6718000000</v>
      </c>
      <c r="T43" s="27"/>
      <c r="U43" s="27"/>
      <c r="V43" s="27"/>
    </row>
    <row r="44" spans="1:22" ht="21.75" customHeight="1" x14ac:dyDescent="0.2">
      <c r="A44" s="6" t="s">
        <v>19</v>
      </c>
      <c r="C44" s="44" t="s">
        <v>137</v>
      </c>
      <c r="D44" s="27"/>
      <c r="E44" s="31">
        <v>12000000</v>
      </c>
      <c r="F44" s="27"/>
      <c r="G44" s="31">
        <v>110</v>
      </c>
      <c r="H44" s="27"/>
      <c r="I44" s="31">
        <v>0</v>
      </c>
      <c r="J44" s="27"/>
      <c r="K44" s="31">
        <v>0</v>
      </c>
      <c r="L44" s="27"/>
      <c r="M44" s="38">
        <f t="shared" si="0"/>
        <v>0</v>
      </c>
      <c r="N44" s="27"/>
      <c r="O44" s="31">
        <v>1320000000</v>
      </c>
      <c r="P44" s="27"/>
      <c r="Q44" s="31">
        <v>71813472</v>
      </c>
      <c r="R44" s="27"/>
      <c r="S44" s="31">
        <v>1248186528</v>
      </c>
      <c r="T44" s="27"/>
      <c r="U44" s="27"/>
      <c r="V44" s="27"/>
    </row>
    <row r="45" spans="1:22" ht="21.75" customHeight="1" x14ac:dyDescent="0.2">
      <c r="A45" s="6" t="s">
        <v>32</v>
      </c>
      <c r="C45" s="44" t="s">
        <v>133</v>
      </c>
      <c r="D45" s="27"/>
      <c r="E45" s="31">
        <v>1800000</v>
      </c>
      <c r="F45" s="27"/>
      <c r="G45" s="31">
        <v>38</v>
      </c>
      <c r="H45" s="27"/>
      <c r="I45" s="31">
        <v>0</v>
      </c>
      <c r="J45" s="27"/>
      <c r="K45" s="31">
        <v>0</v>
      </c>
      <c r="L45" s="27"/>
      <c r="M45" s="38">
        <f t="shared" si="0"/>
        <v>0</v>
      </c>
      <c r="N45" s="27"/>
      <c r="O45" s="31">
        <v>68400000</v>
      </c>
      <c r="P45" s="27"/>
      <c r="Q45" s="31">
        <v>3595328</v>
      </c>
      <c r="R45" s="27"/>
      <c r="S45" s="31">
        <v>64804672</v>
      </c>
      <c r="T45" s="27"/>
      <c r="U45" s="27"/>
      <c r="V45" s="27"/>
    </row>
    <row r="46" spans="1:22" ht="21.75" customHeight="1" x14ac:dyDescent="0.2">
      <c r="A46" s="6" t="s">
        <v>34</v>
      </c>
      <c r="C46" s="44" t="s">
        <v>156</v>
      </c>
      <c r="D46" s="27"/>
      <c r="E46" s="31">
        <v>15611111</v>
      </c>
      <c r="F46" s="27"/>
      <c r="G46" s="31">
        <v>150</v>
      </c>
      <c r="H46" s="27"/>
      <c r="I46" s="31">
        <v>0</v>
      </c>
      <c r="J46" s="27"/>
      <c r="K46" s="31">
        <v>0</v>
      </c>
      <c r="L46" s="27"/>
      <c r="M46" s="38">
        <f t="shared" si="0"/>
        <v>0</v>
      </c>
      <c r="N46" s="27"/>
      <c r="O46" s="31">
        <v>2341666650</v>
      </c>
      <c r="P46" s="27"/>
      <c r="Q46" s="31">
        <v>0</v>
      </c>
      <c r="R46" s="27"/>
      <c r="S46" s="31">
        <v>2341666650</v>
      </c>
      <c r="T46" s="27"/>
      <c r="U46" s="27"/>
      <c r="V46" s="27"/>
    </row>
    <row r="47" spans="1:22" ht="21.75" customHeight="1" x14ac:dyDescent="0.2">
      <c r="A47" s="6" t="s">
        <v>24</v>
      </c>
      <c r="C47" s="44" t="s">
        <v>157</v>
      </c>
      <c r="D47" s="27"/>
      <c r="E47" s="31">
        <v>1562500</v>
      </c>
      <c r="F47" s="27"/>
      <c r="G47" s="31">
        <v>320</v>
      </c>
      <c r="H47" s="27"/>
      <c r="I47" s="31">
        <v>0</v>
      </c>
      <c r="J47" s="27"/>
      <c r="K47" s="31">
        <v>0</v>
      </c>
      <c r="L47" s="27"/>
      <c r="M47" s="38">
        <f t="shared" si="0"/>
        <v>0</v>
      </c>
      <c r="N47" s="27"/>
      <c r="O47" s="31">
        <v>500000000</v>
      </c>
      <c r="P47" s="27"/>
      <c r="Q47" s="31">
        <v>0</v>
      </c>
      <c r="R47" s="27"/>
      <c r="S47" s="31">
        <v>500000000</v>
      </c>
      <c r="T47" s="27"/>
      <c r="U47" s="27"/>
      <c r="V47" s="27"/>
    </row>
    <row r="48" spans="1:22" ht="21.75" customHeight="1" x14ac:dyDescent="0.2">
      <c r="A48" s="6" t="s">
        <v>106</v>
      </c>
      <c r="C48" s="44" t="s">
        <v>158</v>
      </c>
      <c r="D48" s="27"/>
      <c r="E48" s="31">
        <v>625000</v>
      </c>
      <c r="F48" s="27"/>
      <c r="G48" s="31">
        <v>3000</v>
      </c>
      <c r="H48" s="27"/>
      <c r="I48" s="31">
        <v>0</v>
      </c>
      <c r="J48" s="27"/>
      <c r="K48" s="31">
        <v>0</v>
      </c>
      <c r="L48" s="27"/>
      <c r="M48" s="38">
        <f t="shared" si="0"/>
        <v>0</v>
      </c>
      <c r="N48" s="27"/>
      <c r="O48" s="31">
        <f>1875000000-1540</f>
        <v>1874998460</v>
      </c>
      <c r="P48" s="27"/>
      <c r="Q48" s="31">
        <v>31565657</v>
      </c>
      <c r="R48" s="27"/>
      <c r="S48" s="31">
        <f>O48-Q48</f>
        <v>1843432803</v>
      </c>
      <c r="T48" s="27"/>
      <c r="U48" s="27"/>
      <c r="V48" s="27"/>
    </row>
    <row r="49" spans="1:22" ht="21.75" customHeight="1" x14ac:dyDescent="0.2">
      <c r="A49" s="7" t="s">
        <v>21</v>
      </c>
      <c r="C49" s="49" t="s">
        <v>159</v>
      </c>
      <c r="D49" s="27"/>
      <c r="E49" s="38">
        <v>80467959</v>
      </c>
      <c r="F49" s="27"/>
      <c r="G49" s="38">
        <v>70</v>
      </c>
      <c r="H49" s="27"/>
      <c r="I49" s="33">
        <v>0</v>
      </c>
      <c r="J49" s="27"/>
      <c r="K49" s="33">
        <v>0</v>
      </c>
      <c r="L49" s="27"/>
      <c r="M49" s="38">
        <f t="shared" si="0"/>
        <v>0</v>
      </c>
      <c r="N49" s="27"/>
      <c r="O49" s="33">
        <v>5632757130</v>
      </c>
      <c r="P49" s="27"/>
      <c r="Q49" s="33">
        <v>0</v>
      </c>
      <c r="R49" s="27"/>
      <c r="S49" s="33">
        <v>5632757130</v>
      </c>
      <c r="T49" s="27"/>
      <c r="U49" s="27"/>
      <c r="V49" s="27"/>
    </row>
    <row r="50" spans="1:22" ht="21.75" customHeight="1" x14ac:dyDescent="0.2">
      <c r="A50" s="9" t="s">
        <v>63</v>
      </c>
      <c r="C50" s="38"/>
      <c r="D50" s="48"/>
      <c r="E50" s="38"/>
      <c r="F50" s="48"/>
      <c r="G50" s="38"/>
      <c r="H50" s="27"/>
      <c r="I50" s="34">
        <f>SUM(I8:I49)</f>
        <v>49135638060</v>
      </c>
      <c r="J50" s="27"/>
      <c r="K50" s="34">
        <v>2700385062</v>
      </c>
      <c r="L50" s="27"/>
      <c r="M50" s="34">
        <f>SUM(M8:M49)</f>
        <v>46435252998</v>
      </c>
      <c r="N50" s="27"/>
      <c r="O50" s="34">
        <f>SUM(O8:O49)</f>
        <v>273759322288</v>
      </c>
      <c r="P50" s="27"/>
      <c r="Q50" s="34">
        <v>5739951270</v>
      </c>
      <c r="R50" s="27"/>
      <c r="S50" s="34">
        <f>SUM(S8:S49)</f>
        <v>268019371018</v>
      </c>
      <c r="T50" s="27"/>
      <c r="U50" s="27"/>
      <c r="V50" s="27"/>
    </row>
    <row r="52" spans="1:22" x14ac:dyDescent="0.2">
      <c r="I52" s="36"/>
    </row>
    <row r="53" spans="1:22" ht="18.75" x14ac:dyDescent="0.2">
      <c r="M53" s="36"/>
      <c r="O53" s="31"/>
      <c r="Q53" s="36"/>
    </row>
    <row r="54" spans="1:22" ht="18.75" x14ac:dyDescent="0.2">
      <c r="I54" s="36"/>
      <c r="O54" s="31"/>
    </row>
    <row r="55" spans="1:22" ht="18.75" x14ac:dyDescent="0.2">
      <c r="O55" s="31"/>
    </row>
    <row r="56" spans="1:22" ht="18.75" x14ac:dyDescent="0.2">
      <c r="O56" s="31"/>
    </row>
    <row r="57" spans="1:22" ht="18.75" x14ac:dyDescent="0.2">
      <c r="O57" s="31"/>
    </row>
    <row r="58" spans="1:22" x14ac:dyDescent="0.2">
      <c r="O58" s="36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3"/>
  <sheetViews>
    <sheetView rightToLeft="1" workbookViewId="0">
      <selection activeCell="C8" sqref="C8:M23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1.75" customHeight="1" x14ac:dyDescent="0.2">
      <c r="A2" s="11" t="s">
        <v>79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4.45" customHeight="1" x14ac:dyDescent="0.2"/>
    <row r="5" spans="1:13" ht="14.45" customHeight="1" x14ac:dyDescent="0.2">
      <c r="A5" s="12" t="s">
        <v>162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14.45" customHeight="1" x14ac:dyDescent="0.2">
      <c r="A6" s="13" t="s">
        <v>82</v>
      </c>
      <c r="C6" s="13" t="s">
        <v>92</v>
      </c>
      <c r="D6" s="13"/>
      <c r="E6" s="13"/>
      <c r="F6" s="13"/>
      <c r="G6" s="13"/>
      <c r="I6" s="13" t="s">
        <v>93</v>
      </c>
      <c r="J6" s="13"/>
      <c r="K6" s="13"/>
      <c r="L6" s="13"/>
      <c r="M6" s="13"/>
    </row>
    <row r="7" spans="1:13" ht="29.1" customHeight="1" x14ac:dyDescent="0.2">
      <c r="A7" s="13"/>
      <c r="C7" s="10" t="s">
        <v>160</v>
      </c>
      <c r="D7" s="3"/>
      <c r="E7" s="10" t="s">
        <v>128</v>
      </c>
      <c r="F7" s="3"/>
      <c r="G7" s="10" t="s">
        <v>161</v>
      </c>
      <c r="I7" s="10" t="s">
        <v>160</v>
      </c>
      <c r="J7" s="3"/>
      <c r="K7" s="10" t="s">
        <v>128</v>
      </c>
      <c r="L7" s="3"/>
      <c r="M7" s="10" t="s">
        <v>161</v>
      </c>
    </row>
    <row r="8" spans="1:13" ht="21.75" customHeight="1" x14ac:dyDescent="0.2">
      <c r="A8" s="5" t="s">
        <v>71</v>
      </c>
      <c r="C8" s="28">
        <v>8948732</v>
      </c>
      <c r="D8" s="27"/>
      <c r="E8" s="28">
        <v>0</v>
      </c>
      <c r="F8" s="27"/>
      <c r="G8" s="28">
        <v>8948732</v>
      </c>
      <c r="H8" s="27"/>
      <c r="I8" s="28">
        <v>25393766</v>
      </c>
      <c r="J8" s="27"/>
      <c r="K8" s="28">
        <v>0</v>
      </c>
      <c r="L8" s="27"/>
      <c r="M8" s="28">
        <v>25393766</v>
      </c>
    </row>
    <row r="9" spans="1:13" ht="21.75" customHeight="1" x14ac:dyDescent="0.2">
      <c r="A9" s="6" t="s">
        <v>72</v>
      </c>
      <c r="C9" s="31">
        <v>23665</v>
      </c>
      <c r="D9" s="27"/>
      <c r="E9" s="31">
        <v>0</v>
      </c>
      <c r="F9" s="27"/>
      <c r="G9" s="31">
        <v>23665</v>
      </c>
      <c r="H9" s="27"/>
      <c r="I9" s="31">
        <v>227108</v>
      </c>
      <c r="J9" s="27"/>
      <c r="K9" s="31">
        <v>0</v>
      </c>
      <c r="L9" s="27"/>
      <c r="M9" s="31">
        <v>227108</v>
      </c>
    </row>
    <row r="10" spans="1:13" ht="21.75" customHeight="1" x14ac:dyDescent="0.2">
      <c r="A10" s="6" t="s">
        <v>73</v>
      </c>
      <c r="C10" s="31">
        <v>4559</v>
      </c>
      <c r="D10" s="27"/>
      <c r="E10" s="31">
        <v>0</v>
      </c>
      <c r="F10" s="27"/>
      <c r="G10" s="31">
        <v>4559</v>
      </c>
      <c r="H10" s="27"/>
      <c r="I10" s="31">
        <v>153232</v>
      </c>
      <c r="J10" s="27"/>
      <c r="K10" s="31">
        <v>0</v>
      </c>
      <c r="L10" s="27"/>
      <c r="M10" s="31">
        <v>153232</v>
      </c>
    </row>
    <row r="11" spans="1:13" ht="21.75" customHeight="1" x14ac:dyDescent="0.2">
      <c r="A11" s="6" t="s">
        <v>74</v>
      </c>
      <c r="C11" s="31">
        <v>12152134</v>
      </c>
      <c r="D11" s="27"/>
      <c r="E11" s="31">
        <v>0</v>
      </c>
      <c r="F11" s="27"/>
      <c r="G11" s="31">
        <v>12152134</v>
      </c>
      <c r="H11" s="27"/>
      <c r="I11" s="31">
        <v>271916201</v>
      </c>
      <c r="J11" s="27"/>
      <c r="K11" s="31">
        <v>0</v>
      </c>
      <c r="L11" s="27"/>
      <c r="M11" s="31">
        <v>271916201</v>
      </c>
    </row>
    <row r="12" spans="1:13" ht="21.75" customHeight="1" x14ac:dyDescent="0.2">
      <c r="A12" s="6" t="s">
        <v>75</v>
      </c>
      <c r="C12" s="31">
        <v>30747</v>
      </c>
      <c r="D12" s="27"/>
      <c r="E12" s="31">
        <v>0</v>
      </c>
      <c r="F12" s="27"/>
      <c r="G12" s="31">
        <v>30747</v>
      </c>
      <c r="H12" s="27"/>
      <c r="I12" s="31">
        <v>141519</v>
      </c>
      <c r="J12" s="27"/>
      <c r="K12" s="31">
        <v>0</v>
      </c>
      <c r="L12" s="27"/>
      <c r="M12" s="31">
        <v>141519</v>
      </c>
    </row>
    <row r="13" spans="1:13" ht="21.75" customHeight="1" x14ac:dyDescent="0.2">
      <c r="A13" s="7" t="s">
        <v>76</v>
      </c>
      <c r="C13" s="33">
        <v>2048</v>
      </c>
      <c r="D13" s="27"/>
      <c r="E13" s="33">
        <v>0</v>
      </c>
      <c r="F13" s="27"/>
      <c r="G13" s="33">
        <v>2048</v>
      </c>
      <c r="H13" s="27"/>
      <c r="I13" s="33">
        <v>8762787</v>
      </c>
      <c r="J13" s="27"/>
      <c r="K13" s="33">
        <v>0</v>
      </c>
      <c r="L13" s="27"/>
      <c r="M13" s="33">
        <v>8762787</v>
      </c>
    </row>
    <row r="14" spans="1:13" ht="21.75" customHeight="1" x14ac:dyDescent="0.2">
      <c r="A14" s="9" t="s">
        <v>63</v>
      </c>
      <c r="C14" s="34">
        <v>21161885</v>
      </c>
      <c r="D14" s="27"/>
      <c r="E14" s="34">
        <v>0</v>
      </c>
      <c r="F14" s="27"/>
      <c r="G14" s="34">
        <v>21161885</v>
      </c>
      <c r="H14" s="27"/>
      <c r="I14" s="34">
        <v>306594613</v>
      </c>
      <c r="J14" s="27"/>
      <c r="K14" s="34">
        <v>0</v>
      </c>
      <c r="L14" s="27"/>
      <c r="M14" s="34">
        <v>306594613</v>
      </c>
    </row>
    <row r="15" spans="1:13" x14ac:dyDescent="0.2"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13" x14ac:dyDescent="0.2"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3:13" x14ac:dyDescent="0.2"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3:13" x14ac:dyDescent="0.2"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3:13" x14ac:dyDescent="0.2"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3:13" x14ac:dyDescent="0.2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3:13" x14ac:dyDescent="0.2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3:13" x14ac:dyDescent="0.2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3:13" x14ac:dyDescent="0.2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54"/>
  <sheetViews>
    <sheetView rightToLeft="1" topLeftCell="A46" workbookViewId="0">
      <selection activeCell="I11" sqref="I11"/>
    </sheetView>
  </sheetViews>
  <sheetFormatPr defaultRowHeight="12.75" x14ac:dyDescent="0.2"/>
  <cols>
    <col min="1" max="1" width="40.28515625" customWidth="1"/>
    <col min="2" max="2" width="1.28515625" customWidth="1"/>
    <col min="3" max="3" width="10.85546875" bestFit="1" customWidth="1"/>
    <col min="4" max="4" width="1.28515625" customWidth="1"/>
    <col min="5" max="5" width="15.42578125" bestFit="1" customWidth="1"/>
    <col min="6" max="6" width="1.28515625" customWidth="1"/>
    <col min="7" max="7" width="15" bestFit="1" customWidth="1"/>
    <col min="8" max="8" width="1.28515625" customWidth="1"/>
    <col min="9" max="9" width="21.85546875" bestFit="1" customWidth="1"/>
    <col min="10" max="10" width="1.28515625" customWidth="1"/>
    <col min="11" max="11" width="12.140625" bestFit="1" customWidth="1"/>
    <col min="12" max="12" width="1.28515625" customWidth="1"/>
    <col min="13" max="13" width="17.5703125" bestFit="1" customWidth="1"/>
    <col min="14" max="14" width="1.28515625" customWidth="1"/>
    <col min="15" max="15" width="17.85546875" bestFit="1" customWidth="1"/>
    <col min="16" max="16" width="1.28515625" customWidth="1"/>
    <col min="17" max="17" width="18.28515625" customWidth="1"/>
    <col min="18" max="18" width="1.28515625" customWidth="1"/>
    <col min="19" max="19" width="0.28515625" customWidth="1"/>
  </cols>
  <sheetData>
    <row r="1" spans="1:20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20" ht="21.75" customHeight="1" x14ac:dyDescent="0.2">
      <c r="A2" s="11" t="s">
        <v>79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20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20" ht="14.45" customHeight="1" x14ac:dyDescent="0.2"/>
    <row r="5" spans="1:20" ht="23.25" customHeight="1" x14ac:dyDescent="0.2">
      <c r="A5" s="12" t="s">
        <v>163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20" ht="14.45" customHeight="1" x14ac:dyDescent="0.2">
      <c r="A6" s="13" t="s">
        <v>82</v>
      </c>
      <c r="C6" s="13" t="s">
        <v>92</v>
      </c>
      <c r="D6" s="13"/>
      <c r="E6" s="13"/>
      <c r="F6" s="13"/>
      <c r="G6" s="13"/>
      <c r="H6" s="13"/>
      <c r="I6" s="13"/>
      <c r="K6" s="13" t="s">
        <v>93</v>
      </c>
      <c r="L6" s="13"/>
      <c r="M6" s="13"/>
      <c r="N6" s="13"/>
      <c r="O6" s="13"/>
      <c r="P6" s="13"/>
      <c r="Q6" s="13"/>
      <c r="R6" s="13"/>
    </row>
    <row r="7" spans="1:20" ht="48.75" customHeight="1" x14ac:dyDescent="0.2">
      <c r="A7" s="13"/>
      <c r="C7" s="10" t="s">
        <v>13</v>
      </c>
      <c r="D7" s="3"/>
      <c r="E7" s="10" t="s">
        <v>164</v>
      </c>
      <c r="F7" s="3"/>
      <c r="G7" s="10" t="s">
        <v>165</v>
      </c>
      <c r="H7" s="3"/>
      <c r="I7" s="10" t="s">
        <v>166</v>
      </c>
      <c r="K7" s="10" t="s">
        <v>13</v>
      </c>
      <c r="L7" s="3"/>
      <c r="M7" s="10" t="s">
        <v>164</v>
      </c>
      <c r="N7" s="3"/>
      <c r="O7" s="10" t="s">
        <v>165</v>
      </c>
      <c r="P7" s="3"/>
      <c r="Q7" s="19" t="s">
        <v>166</v>
      </c>
      <c r="R7" s="19"/>
    </row>
    <row r="8" spans="1:20" ht="21.75" customHeight="1" x14ac:dyDescent="0.2">
      <c r="A8" s="5" t="s">
        <v>36</v>
      </c>
      <c r="C8" s="28">
        <v>1467727</v>
      </c>
      <c r="D8" s="27"/>
      <c r="E8" s="28">
        <v>18283666104</v>
      </c>
      <c r="F8" s="27"/>
      <c r="G8" s="28">
        <v>21520161864</v>
      </c>
      <c r="H8" s="27"/>
      <c r="I8" s="28">
        <v>-3236495760</v>
      </c>
      <c r="J8" s="27"/>
      <c r="K8" s="28">
        <v>3957130</v>
      </c>
      <c r="L8" s="27"/>
      <c r="M8" s="28">
        <v>79844971099</v>
      </c>
      <c r="N8" s="27"/>
      <c r="O8" s="28">
        <v>76285187785</v>
      </c>
      <c r="P8" s="27"/>
      <c r="Q8" s="26">
        <v>3559783314</v>
      </c>
      <c r="R8" s="26"/>
      <c r="S8" s="27"/>
      <c r="T8" s="27"/>
    </row>
    <row r="9" spans="1:20" ht="21.75" customHeight="1" x14ac:dyDescent="0.2">
      <c r="A9" s="6" t="s">
        <v>37</v>
      </c>
      <c r="C9" s="31">
        <v>3131631</v>
      </c>
      <c r="D9" s="27"/>
      <c r="E9" s="31">
        <v>35259033429</v>
      </c>
      <c r="F9" s="27"/>
      <c r="G9" s="31">
        <v>35259033429</v>
      </c>
      <c r="H9" s="27"/>
      <c r="I9" s="31">
        <v>0</v>
      </c>
      <c r="J9" s="27"/>
      <c r="K9" s="31">
        <v>3131631</v>
      </c>
      <c r="L9" s="27"/>
      <c r="M9" s="31">
        <v>35259033429</v>
      </c>
      <c r="N9" s="27"/>
      <c r="O9" s="31">
        <v>35259033429</v>
      </c>
      <c r="P9" s="27"/>
      <c r="Q9" s="30">
        <v>0</v>
      </c>
      <c r="R9" s="30"/>
      <c r="S9" s="27"/>
      <c r="T9" s="27"/>
    </row>
    <row r="10" spans="1:20" ht="21.75" customHeight="1" x14ac:dyDescent="0.2">
      <c r="A10" s="6" t="s">
        <v>34</v>
      </c>
      <c r="C10" s="31">
        <v>8011111</v>
      </c>
      <c r="D10" s="27"/>
      <c r="E10" s="31">
        <v>17675269177</v>
      </c>
      <c r="F10" s="27"/>
      <c r="G10" s="31">
        <v>20548022202</v>
      </c>
      <c r="H10" s="27"/>
      <c r="I10" s="31">
        <v>-2872753025</v>
      </c>
      <c r="J10" s="27"/>
      <c r="K10" s="31">
        <v>8011111</v>
      </c>
      <c r="L10" s="27"/>
      <c r="M10" s="31">
        <v>17675269177</v>
      </c>
      <c r="N10" s="27"/>
      <c r="O10" s="31">
        <v>20548022202</v>
      </c>
      <c r="P10" s="27"/>
      <c r="Q10" s="30">
        <v>-2872753025</v>
      </c>
      <c r="R10" s="30"/>
      <c r="S10" s="27"/>
      <c r="T10" s="27"/>
    </row>
    <row r="11" spans="1:20" ht="21.75" customHeight="1" x14ac:dyDescent="0.2">
      <c r="A11" s="6" t="s">
        <v>32</v>
      </c>
      <c r="C11" s="31">
        <v>1800000</v>
      </c>
      <c r="D11" s="27"/>
      <c r="E11" s="31">
        <v>9684206420</v>
      </c>
      <c r="F11" s="27"/>
      <c r="G11" s="31">
        <v>9680058900</v>
      </c>
      <c r="H11" s="27"/>
      <c r="I11" s="31">
        <f>4147520-289864980+12596409478</f>
        <v>12310692018</v>
      </c>
      <c r="J11" s="27"/>
      <c r="K11" s="31">
        <v>1800000</v>
      </c>
      <c r="L11" s="27"/>
      <c r="M11" s="31">
        <v>9684206420</v>
      </c>
      <c r="N11" s="27"/>
      <c r="O11" s="31">
        <v>9680058900</v>
      </c>
      <c r="P11" s="27"/>
      <c r="Q11" s="30">
        <v>4147520</v>
      </c>
      <c r="R11" s="30"/>
      <c r="S11" s="27"/>
      <c r="T11" s="27"/>
    </row>
    <row r="12" spans="1:20" ht="21.75" customHeight="1" x14ac:dyDescent="0.2">
      <c r="A12" s="6" t="s">
        <v>33</v>
      </c>
      <c r="C12" s="31">
        <v>0</v>
      </c>
      <c r="D12" s="27"/>
      <c r="E12" s="31">
        <v>0</v>
      </c>
      <c r="F12" s="27"/>
      <c r="G12" s="31">
        <v>0</v>
      </c>
      <c r="H12" s="27"/>
      <c r="I12" s="31">
        <v>0</v>
      </c>
      <c r="J12" s="27"/>
      <c r="K12" s="31">
        <v>123919</v>
      </c>
      <c r="L12" s="27"/>
      <c r="M12" s="31">
        <v>6802583464</v>
      </c>
      <c r="N12" s="27"/>
      <c r="O12" s="31">
        <v>5327607761</v>
      </c>
      <c r="P12" s="27"/>
      <c r="Q12" s="30">
        <v>1474975703</v>
      </c>
      <c r="R12" s="30"/>
      <c r="S12" s="27"/>
      <c r="T12" s="27"/>
    </row>
    <row r="13" spans="1:20" ht="21.75" customHeight="1" x14ac:dyDescent="0.2">
      <c r="A13" s="6" t="s">
        <v>98</v>
      </c>
      <c r="C13" s="31">
        <v>0</v>
      </c>
      <c r="D13" s="27"/>
      <c r="E13" s="31">
        <v>0</v>
      </c>
      <c r="F13" s="27"/>
      <c r="G13" s="31">
        <v>0</v>
      </c>
      <c r="H13" s="27"/>
      <c r="I13" s="31">
        <v>0</v>
      </c>
      <c r="J13" s="27"/>
      <c r="K13" s="31">
        <v>2006375</v>
      </c>
      <c r="L13" s="27"/>
      <c r="M13" s="31">
        <v>30820875773</v>
      </c>
      <c r="N13" s="27"/>
      <c r="O13" s="31">
        <v>30076110996</v>
      </c>
      <c r="P13" s="27"/>
      <c r="Q13" s="30">
        <v>744764777</v>
      </c>
      <c r="R13" s="30"/>
      <c r="S13" s="27"/>
      <c r="T13" s="27"/>
    </row>
    <row r="14" spans="1:20" ht="21.75" customHeight="1" x14ac:dyDescent="0.2">
      <c r="A14" s="6" t="s">
        <v>99</v>
      </c>
      <c r="C14" s="31">
        <v>0</v>
      </c>
      <c r="D14" s="27"/>
      <c r="E14" s="31">
        <v>0</v>
      </c>
      <c r="F14" s="27"/>
      <c r="G14" s="31">
        <v>0</v>
      </c>
      <c r="H14" s="27"/>
      <c r="I14" s="31">
        <v>0</v>
      </c>
      <c r="J14" s="27"/>
      <c r="K14" s="31">
        <v>156594</v>
      </c>
      <c r="L14" s="27"/>
      <c r="M14" s="31">
        <v>10593129570</v>
      </c>
      <c r="N14" s="27"/>
      <c r="O14" s="31">
        <v>9034637901</v>
      </c>
      <c r="P14" s="27"/>
      <c r="Q14" s="30">
        <v>1558491669</v>
      </c>
      <c r="R14" s="30"/>
      <c r="S14" s="27"/>
      <c r="T14" s="27"/>
    </row>
    <row r="15" spans="1:20" ht="21.75" customHeight="1" x14ac:dyDescent="0.2">
      <c r="A15" s="6" t="s">
        <v>100</v>
      </c>
      <c r="C15" s="31">
        <v>0</v>
      </c>
      <c r="D15" s="27"/>
      <c r="E15" s="31">
        <v>0</v>
      </c>
      <c r="F15" s="27"/>
      <c r="G15" s="31">
        <v>0</v>
      </c>
      <c r="H15" s="27"/>
      <c r="I15" s="31">
        <v>0</v>
      </c>
      <c r="J15" s="27"/>
      <c r="K15" s="31">
        <v>1200000</v>
      </c>
      <c r="L15" s="27"/>
      <c r="M15" s="31">
        <v>14635434614</v>
      </c>
      <c r="N15" s="27"/>
      <c r="O15" s="31">
        <v>10561581216</v>
      </c>
      <c r="P15" s="27"/>
      <c r="Q15" s="30">
        <v>4073853398</v>
      </c>
      <c r="R15" s="30"/>
      <c r="S15" s="27"/>
      <c r="T15" s="27"/>
    </row>
    <row r="16" spans="1:20" ht="21.75" customHeight="1" x14ac:dyDescent="0.2">
      <c r="A16" s="6" t="s">
        <v>58</v>
      </c>
      <c r="C16" s="31">
        <v>0</v>
      </c>
      <c r="D16" s="27"/>
      <c r="E16" s="31">
        <v>0</v>
      </c>
      <c r="F16" s="27"/>
      <c r="G16" s="31">
        <v>0</v>
      </c>
      <c r="H16" s="27"/>
      <c r="I16" s="31">
        <v>0</v>
      </c>
      <c r="J16" s="27"/>
      <c r="K16" s="31">
        <v>1</v>
      </c>
      <c r="L16" s="27"/>
      <c r="M16" s="31">
        <v>1</v>
      </c>
      <c r="N16" s="27"/>
      <c r="O16" s="31">
        <v>15930</v>
      </c>
      <c r="P16" s="27"/>
      <c r="Q16" s="30">
        <v>-15929</v>
      </c>
      <c r="R16" s="30"/>
      <c r="S16" s="27"/>
      <c r="T16" s="27"/>
    </row>
    <row r="17" spans="1:20" ht="21.75" customHeight="1" x14ac:dyDescent="0.2">
      <c r="A17" s="6" t="s">
        <v>54</v>
      </c>
      <c r="C17" s="31">
        <v>0</v>
      </c>
      <c r="D17" s="27"/>
      <c r="E17" s="31">
        <v>0</v>
      </c>
      <c r="F17" s="27"/>
      <c r="G17" s="31">
        <v>0</v>
      </c>
      <c r="H17" s="27"/>
      <c r="I17" s="31">
        <v>0</v>
      </c>
      <c r="J17" s="27"/>
      <c r="K17" s="31">
        <v>4326826</v>
      </c>
      <c r="L17" s="27"/>
      <c r="M17" s="31">
        <v>11722113070</v>
      </c>
      <c r="N17" s="27"/>
      <c r="O17" s="31">
        <v>25800932937</v>
      </c>
      <c r="P17" s="27"/>
      <c r="Q17" s="30">
        <v>-14078819867</v>
      </c>
      <c r="R17" s="30"/>
      <c r="S17" s="27"/>
      <c r="T17" s="27"/>
    </row>
    <row r="18" spans="1:20" ht="21.75" customHeight="1" x14ac:dyDescent="0.2">
      <c r="A18" s="6" t="s">
        <v>101</v>
      </c>
      <c r="C18" s="31">
        <v>0</v>
      </c>
      <c r="D18" s="27"/>
      <c r="E18" s="31">
        <v>0</v>
      </c>
      <c r="F18" s="27"/>
      <c r="G18" s="31">
        <v>0</v>
      </c>
      <c r="H18" s="27"/>
      <c r="I18" s="31">
        <v>0</v>
      </c>
      <c r="J18" s="27"/>
      <c r="K18" s="31">
        <v>2000000</v>
      </c>
      <c r="L18" s="27"/>
      <c r="M18" s="31">
        <v>12029962553</v>
      </c>
      <c r="N18" s="27"/>
      <c r="O18" s="31">
        <v>13598604000</v>
      </c>
      <c r="P18" s="27"/>
      <c r="Q18" s="30">
        <v>-1568641447</v>
      </c>
      <c r="R18" s="30"/>
      <c r="S18" s="27"/>
      <c r="T18" s="27"/>
    </row>
    <row r="19" spans="1:20" ht="21.75" customHeight="1" x14ac:dyDescent="0.2">
      <c r="A19" s="6" t="s">
        <v>102</v>
      </c>
      <c r="C19" s="31">
        <v>0</v>
      </c>
      <c r="D19" s="27"/>
      <c r="E19" s="31">
        <v>0</v>
      </c>
      <c r="F19" s="27"/>
      <c r="G19" s="31">
        <v>0</v>
      </c>
      <c r="H19" s="27"/>
      <c r="I19" s="31">
        <v>0</v>
      </c>
      <c r="J19" s="27"/>
      <c r="K19" s="31">
        <v>1500000</v>
      </c>
      <c r="L19" s="27"/>
      <c r="M19" s="31">
        <v>10208812997</v>
      </c>
      <c r="N19" s="27"/>
      <c r="O19" s="31">
        <v>9736719750</v>
      </c>
      <c r="P19" s="27"/>
      <c r="Q19" s="30">
        <v>472093247</v>
      </c>
      <c r="R19" s="30"/>
      <c r="S19" s="27"/>
      <c r="T19" s="27"/>
    </row>
    <row r="20" spans="1:20" ht="21.75" customHeight="1" x14ac:dyDescent="0.2">
      <c r="A20" s="6" t="s">
        <v>29</v>
      </c>
      <c r="C20" s="31">
        <v>0</v>
      </c>
      <c r="D20" s="27"/>
      <c r="E20" s="31">
        <v>0</v>
      </c>
      <c r="F20" s="27"/>
      <c r="G20" s="31">
        <v>0</v>
      </c>
      <c r="H20" s="27"/>
      <c r="I20" s="31">
        <v>0</v>
      </c>
      <c r="J20" s="27"/>
      <c r="K20" s="31">
        <v>70000</v>
      </c>
      <c r="L20" s="27"/>
      <c r="M20" s="31">
        <v>10291509291</v>
      </c>
      <c r="N20" s="27"/>
      <c r="O20" s="31">
        <v>11317780321</v>
      </c>
      <c r="P20" s="27"/>
      <c r="Q20" s="30">
        <v>-1026271030</v>
      </c>
      <c r="R20" s="30"/>
      <c r="S20" s="27"/>
      <c r="T20" s="27"/>
    </row>
    <row r="21" spans="1:20" ht="21.75" customHeight="1" x14ac:dyDescent="0.2">
      <c r="A21" s="6" t="s">
        <v>35</v>
      </c>
      <c r="C21" s="31">
        <v>0</v>
      </c>
      <c r="D21" s="27"/>
      <c r="E21" s="31">
        <v>0</v>
      </c>
      <c r="F21" s="27"/>
      <c r="G21" s="31">
        <v>0</v>
      </c>
      <c r="H21" s="27"/>
      <c r="I21" s="31">
        <v>0</v>
      </c>
      <c r="J21" s="27"/>
      <c r="K21" s="31">
        <v>1411034</v>
      </c>
      <c r="L21" s="27"/>
      <c r="M21" s="31">
        <v>7714590505</v>
      </c>
      <c r="N21" s="27"/>
      <c r="O21" s="31">
        <v>7184313616</v>
      </c>
      <c r="P21" s="27"/>
      <c r="Q21" s="30">
        <v>530276889</v>
      </c>
      <c r="R21" s="30"/>
      <c r="S21" s="27"/>
      <c r="T21" s="27"/>
    </row>
    <row r="22" spans="1:20" ht="21.75" customHeight="1" x14ac:dyDescent="0.2">
      <c r="A22" s="6" t="s">
        <v>31</v>
      </c>
      <c r="C22" s="31">
        <v>0</v>
      </c>
      <c r="D22" s="27"/>
      <c r="E22" s="31">
        <v>0</v>
      </c>
      <c r="F22" s="27"/>
      <c r="G22" s="31">
        <v>0</v>
      </c>
      <c r="H22" s="27"/>
      <c r="I22" s="31">
        <v>0</v>
      </c>
      <c r="J22" s="27"/>
      <c r="K22" s="31">
        <v>260064</v>
      </c>
      <c r="L22" s="27"/>
      <c r="M22" s="31">
        <v>47025346028</v>
      </c>
      <c r="N22" s="27"/>
      <c r="O22" s="31">
        <v>47515354153</v>
      </c>
      <c r="P22" s="27"/>
      <c r="Q22" s="30">
        <v>-490008125</v>
      </c>
      <c r="R22" s="30"/>
      <c r="S22" s="27"/>
      <c r="T22" s="27"/>
    </row>
    <row r="23" spans="1:20" ht="21.75" customHeight="1" x14ac:dyDescent="0.2">
      <c r="A23" s="6" t="s">
        <v>103</v>
      </c>
      <c r="C23" s="31">
        <v>0</v>
      </c>
      <c r="D23" s="27"/>
      <c r="E23" s="31">
        <v>0</v>
      </c>
      <c r="F23" s="27"/>
      <c r="G23" s="31">
        <v>0</v>
      </c>
      <c r="H23" s="27"/>
      <c r="I23" s="31">
        <v>0</v>
      </c>
      <c r="J23" s="27"/>
      <c r="K23" s="31">
        <v>1000000</v>
      </c>
      <c r="L23" s="27"/>
      <c r="M23" s="31">
        <v>27054551105</v>
      </c>
      <c r="N23" s="27"/>
      <c r="O23" s="31">
        <v>29274772500</v>
      </c>
      <c r="P23" s="27"/>
      <c r="Q23" s="30">
        <v>-2220221395</v>
      </c>
      <c r="R23" s="30"/>
      <c r="S23" s="27"/>
      <c r="T23" s="27"/>
    </row>
    <row r="24" spans="1:20" ht="21.75" customHeight="1" x14ac:dyDescent="0.2">
      <c r="A24" s="6" t="s">
        <v>104</v>
      </c>
      <c r="C24" s="31">
        <v>0</v>
      </c>
      <c r="D24" s="27"/>
      <c r="E24" s="31">
        <v>0</v>
      </c>
      <c r="F24" s="27"/>
      <c r="G24" s="31">
        <v>0</v>
      </c>
      <c r="H24" s="27"/>
      <c r="I24" s="31">
        <v>0</v>
      </c>
      <c r="J24" s="27"/>
      <c r="K24" s="31">
        <v>3300000</v>
      </c>
      <c r="L24" s="27"/>
      <c r="M24" s="31">
        <v>24270191744</v>
      </c>
      <c r="N24" s="27"/>
      <c r="O24" s="31">
        <v>28845342900</v>
      </c>
      <c r="P24" s="27"/>
      <c r="Q24" s="30">
        <v>-4575151156</v>
      </c>
      <c r="R24" s="30"/>
      <c r="S24" s="27"/>
      <c r="T24" s="27"/>
    </row>
    <row r="25" spans="1:20" ht="21.75" customHeight="1" x14ac:dyDescent="0.2">
      <c r="A25" s="6" t="s">
        <v>30</v>
      </c>
      <c r="C25" s="31">
        <v>0</v>
      </c>
      <c r="D25" s="27"/>
      <c r="E25" s="31">
        <v>0</v>
      </c>
      <c r="F25" s="27"/>
      <c r="G25" s="31">
        <v>0</v>
      </c>
      <c r="H25" s="27"/>
      <c r="I25" s="31">
        <v>0</v>
      </c>
      <c r="J25" s="27"/>
      <c r="K25" s="31">
        <v>109950</v>
      </c>
      <c r="L25" s="27"/>
      <c r="M25" s="31">
        <v>1356947964</v>
      </c>
      <c r="N25" s="27"/>
      <c r="O25" s="31">
        <v>1787052967</v>
      </c>
      <c r="P25" s="27"/>
      <c r="Q25" s="30">
        <v>-430105003</v>
      </c>
      <c r="R25" s="30"/>
      <c r="S25" s="27"/>
      <c r="T25" s="27"/>
    </row>
    <row r="26" spans="1:20" ht="21.75" customHeight="1" x14ac:dyDescent="0.2">
      <c r="A26" s="6" t="s">
        <v>21</v>
      </c>
      <c r="C26" s="31">
        <v>0</v>
      </c>
      <c r="D26" s="27"/>
      <c r="E26" s="31">
        <v>0</v>
      </c>
      <c r="F26" s="27"/>
      <c r="G26" s="31">
        <v>0</v>
      </c>
      <c r="H26" s="27"/>
      <c r="I26" s="31">
        <v>0</v>
      </c>
      <c r="J26" s="27"/>
      <c r="K26" s="31">
        <v>22577533</v>
      </c>
      <c r="L26" s="27"/>
      <c r="M26" s="31">
        <v>71471409970</v>
      </c>
      <c r="N26" s="27"/>
      <c r="O26" s="31">
        <v>56292552834</v>
      </c>
      <c r="P26" s="27"/>
      <c r="Q26" s="30">
        <v>15178857136</v>
      </c>
      <c r="R26" s="30"/>
      <c r="S26" s="27"/>
      <c r="T26" s="27"/>
    </row>
    <row r="27" spans="1:20" ht="21.75" customHeight="1" x14ac:dyDescent="0.2">
      <c r="A27" s="6" t="s">
        <v>105</v>
      </c>
      <c r="C27" s="31">
        <v>0</v>
      </c>
      <c r="D27" s="27"/>
      <c r="E27" s="31">
        <v>0</v>
      </c>
      <c r="F27" s="27"/>
      <c r="G27" s="31">
        <v>0</v>
      </c>
      <c r="H27" s="27"/>
      <c r="I27" s="31">
        <v>0</v>
      </c>
      <c r="J27" s="27"/>
      <c r="K27" s="31">
        <v>220000</v>
      </c>
      <c r="L27" s="27"/>
      <c r="M27" s="31">
        <v>5545069916</v>
      </c>
      <c r="N27" s="27"/>
      <c r="O27" s="31">
        <v>4481065116</v>
      </c>
      <c r="P27" s="27"/>
      <c r="Q27" s="30">
        <v>1064004800</v>
      </c>
      <c r="R27" s="30"/>
      <c r="S27" s="27"/>
      <c r="T27" s="27"/>
    </row>
    <row r="28" spans="1:20" ht="21.75" customHeight="1" x14ac:dyDescent="0.2">
      <c r="A28" s="6" t="s">
        <v>106</v>
      </c>
      <c r="C28" s="31">
        <v>0</v>
      </c>
      <c r="D28" s="27"/>
      <c r="E28" s="31">
        <v>0</v>
      </c>
      <c r="F28" s="27"/>
      <c r="G28" s="31">
        <v>0</v>
      </c>
      <c r="H28" s="27"/>
      <c r="I28" s="31">
        <v>0</v>
      </c>
      <c r="J28" s="27"/>
      <c r="K28" s="31">
        <v>625000</v>
      </c>
      <c r="L28" s="27"/>
      <c r="M28" s="31">
        <v>4941367648</v>
      </c>
      <c r="N28" s="27"/>
      <c r="O28" s="31">
        <v>5292301050</v>
      </c>
      <c r="P28" s="27"/>
      <c r="Q28" s="30">
        <v>-350933402</v>
      </c>
      <c r="R28" s="30"/>
      <c r="S28" s="27"/>
      <c r="T28" s="27"/>
    </row>
    <row r="29" spans="1:20" ht="21.75" customHeight="1" x14ac:dyDescent="0.2">
      <c r="A29" s="6" t="s">
        <v>107</v>
      </c>
      <c r="C29" s="31">
        <v>0</v>
      </c>
      <c r="D29" s="27"/>
      <c r="E29" s="31">
        <v>0</v>
      </c>
      <c r="F29" s="27"/>
      <c r="G29" s="31">
        <v>0</v>
      </c>
      <c r="H29" s="27"/>
      <c r="I29" s="31">
        <v>0</v>
      </c>
      <c r="J29" s="27"/>
      <c r="K29" s="31">
        <v>1800000</v>
      </c>
      <c r="L29" s="27"/>
      <c r="M29" s="31">
        <v>16476740049</v>
      </c>
      <c r="N29" s="27"/>
      <c r="O29" s="31">
        <v>14904785700</v>
      </c>
      <c r="P29" s="27"/>
      <c r="Q29" s="30">
        <v>1571954349</v>
      </c>
      <c r="R29" s="30"/>
      <c r="S29" s="27"/>
      <c r="T29" s="27"/>
    </row>
    <row r="30" spans="1:20" ht="21.75" customHeight="1" x14ac:dyDescent="0.2">
      <c r="A30" s="6" t="s">
        <v>42</v>
      </c>
      <c r="C30" s="31">
        <v>0</v>
      </c>
      <c r="D30" s="27"/>
      <c r="E30" s="31">
        <v>0</v>
      </c>
      <c r="F30" s="27"/>
      <c r="G30" s="31">
        <v>0</v>
      </c>
      <c r="H30" s="27"/>
      <c r="I30" s="31">
        <v>0</v>
      </c>
      <c r="J30" s="27"/>
      <c r="K30" s="31">
        <v>3200000</v>
      </c>
      <c r="L30" s="27"/>
      <c r="M30" s="31">
        <v>42603988224</v>
      </c>
      <c r="N30" s="27"/>
      <c r="O30" s="31">
        <v>29264831953</v>
      </c>
      <c r="P30" s="27"/>
      <c r="Q30" s="30">
        <v>13339156271</v>
      </c>
      <c r="R30" s="30"/>
      <c r="S30" s="27"/>
      <c r="T30" s="27"/>
    </row>
    <row r="31" spans="1:20" ht="21.75" customHeight="1" x14ac:dyDescent="0.2">
      <c r="A31" s="6" t="s">
        <v>54</v>
      </c>
      <c r="C31" s="31">
        <v>0</v>
      </c>
      <c r="D31" s="27"/>
      <c r="E31" s="31">
        <v>0</v>
      </c>
      <c r="F31" s="27"/>
      <c r="G31" s="31">
        <v>0</v>
      </c>
      <c r="H31" s="27"/>
      <c r="I31" s="31">
        <v>0</v>
      </c>
      <c r="J31" s="27"/>
      <c r="K31" s="31">
        <v>16326826</v>
      </c>
      <c r="L31" s="27"/>
      <c r="M31" s="31">
        <v>62421735059</v>
      </c>
      <c r="N31" s="27"/>
      <c r="O31" s="31">
        <v>49825121852</v>
      </c>
      <c r="P31" s="27"/>
      <c r="Q31" s="30">
        <v>12596613207</v>
      </c>
      <c r="R31" s="30"/>
      <c r="S31" s="27"/>
      <c r="T31" s="27"/>
    </row>
    <row r="32" spans="1:20" ht="21.75" customHeight="1" x14ac:dyDescent="0.2">
      <c r="A32" s="6" t="s">
        <v>19</v>
      </c>
      <c r="C32" s="31">
        <v>0</v>
      </c>
      <c r="D32" s="27"/>
      <c r="E32" s="31">
        <v>0</v>
      </c>
      <c r="F32" s="27"/>
      <c r="G32" s="31">
        <v>0</v>
      </c>
      <c r="H32" s="27"/>
      <c r="I32" s="31">
        <v>0</v>
      </c>
      <c r="J32" s="27"/>
      <c r="K32" s="31">
        <v>941919</v>
      </c>
      <c r="L32" s="27"/>
      <c r="M32" s="31">
        <v>1585901117</v>
      </c>
      <c r="N32" s="27"/>
      <c r="O32" s="31">
        <v>2435246955</v>
      </c>
      <c r="P32" s="27"/>
      <c r="Q32" s="30">
        <v>-849345838</v>
      </c>
      <c r="R32" s="30"/>
      <c r="S32" s="27"/>
      <c r="T32" s="27"/>
    </row>
    <row r="33" spans="1:20" ht="21.75" customHeight="1" x14ac:dyDescent="0.2">
      <c r="A33" s="6" t="s">
        <v>51</v>
      </c>
      <c r="C33" s="31">
        <v>0</v>
      </c>
      <c r="D33" s="27"/>
      <c r="E33" s="31">
        <v>0</v>
      </c>
      <c r="F33" s="27"/>
      <c r="G33" s="31">
        <v>0</v>
      </c>
      <c r="H33" s="27"/>
      <c r="I33" s="31">
        <v>0</v>
      </c>
      <c r="J33" s="27"/>
      <c r="K33" s="31">
        <v>14800000</v>
      </c>
      <c r="L33" s="27"/>
      <c r="M33" s="31">
        <v>75329152007</v>
      </c>
      <c r="N33" s="27"/>
      <c r="O33" s="31">
        <v>61288704989</v>
      </c>
      <c r="P33" s="27"/>
      <c r="Q33" s="30">
        <v>14040447018</v>
      </c>
      <c r="R33" s="30"/>
      <c r="S33" s="27"/>
      <c r="T33" s="27"/>
    </row>
    <row r="34" spans="1:20" ht="21.75" customHeight="1" x14ac:dyDescent="0.2">
      <c r="A34" s="6" t="s">
        <v>108</v>
      </c>
      <c r="C34" s="31">
        <v>0</v>
      </c>
      <c r="D34" s="27"/>
      <c r="E34" s="31">
        <v>0</v>
      </c>
      <c r="F34" s="27"/>
      <c r="G34" s="31">
        <v>0</v>
      </c>
      <c r="H34" s="27"/>
      <c r="I34" s="31">
        <v>0</v>
      </c>
      <c r="J34" s="27"/>
      <c r="K34" s="31">
        <v>1900000</v>
      </c>
      <c r="L34" s="27"/>
      <c r="M34" s="31">
        <v>36865582601</v>
      </c>
      <c r="N34" s="27"/>
      <c r="O34" s="31">
        <v>32334458400</v>
      </c>
      <c r="P34" s="27"/>
      <c r="Q34" s="30">
        <v>4531124201</v>
      </c>
      <c r="R34" s="30"/>
      <c r="S34" s="27"/>
      <c r="T34" s="27"/>
    </row>
    <row r="35" spans="1:20" ht="21.75" customHeight="1" x14ac:dyDescent="0.2">
      <c r="A35" s="6" t="s">
        <v>109</v>
      </c>
      <c r="C35" s="31">
        <v>0</v>
      </c>
      <c r="D35" s="27"/>
      <c r="E35" s="31">
        <v>0</v>
      </c>
      <c r="F35" s="27"/>
      <c r="G35" s="31">
        <v>0</v>
      </c>
      <c r="H35" s="27"/>
      <c r="I35" s="31">
        <v>0</v>
      </c>
      <c r="J35" s="27"/>
      <c r="K35" s="31">
        <v>387000</v>
      </c>
      <c r="L35" s="27"/>
      <c r="M35" s="31">
        <v>10599609158</v>
      </c>
      <c r="N35" s="27"/>
      <c r="O35" s="31">
        <v>8160202739</v>
      </c>
      <c r="P35" s="27"/>
      <c r="Q35" s="30">
        <v>2439406419</v>
      </c>
      <c r="R35" s="30"/>
      <c r="S35" s="27"/>
      <c r="T35" s="27"/>
    </row>
    <row r="36" spans="1:20" ht="21.75" customHeight="1" x14ac:dyDescent="0.2">
      <c r="A36" s="6" t="s">
        <v>44</v>
      </c>
      <c r="C36" s="31">
        <v>0</v>
      </c>
      <c r="D36" s="27"/>
      <c r="E36" s="31">
        <v>0</v>
      </c>
      <c r="F36" s="27"/>
      <c r="G36" s="31">
        <v>0</v>
      </c>
      <c r="H36" s="27"/>
      <c r="I36" s="31">
        <v>0</v>
      </c>
      <c r="J36" s="27"/>
      <c r="K36" s="31">
        <v>200000</v>
      </c>
      <c r="L36" s="27"/>
      <c r="M36" s="31">
        <v>1290934825</v>
      </c>
      <c r="N36" s="27"/>
      <c r="O36" s="31">
        <v>1276360288</v>
      </c>
      <c r="P36" s="27"/>
      <c r="Q36" s="30">
        <v>14574537</v>
      </c>
      <c r="R36" s="30"/>
      <c r="S36" s="27"/>
      <c r="T36" s="27"/>
    </row>
    <row r="37" spans="1:20" ht="21.75" customHeight="1" x14ac:dyDescent="0.2">
      <c r="A37" s="6" t="s">
        <v>40</v>
      </c>
      <c r="C37" s="31">
        <v>0</v>
      </c>
      <c r="D37" s="27"/>
      <c r="E37" s="31">
        <v>0</v>
      </c>
      <c r="F37" s="27"/>
      <c r="G37" s="31">
        <v>0</v>
      </c>
      <c r="H37" s="27"/>
      <c r="I37" s="31">
        <v>0</v>
      </c>
      <c r="J37" s="27"/>
      <c r="K37" s="31">
        <v>6631607</v>
      </c>
      <c r="L37" s="27"/>
      <c r="M37" s="31">
        <v>16423772333</v>
      </c>
      <c r="N37" s="27"/>
      <c r="O37" s="31">
        <v>15320153666</v>
      </c>
      <c r="P37" s="27"/>
      <c r="Q37" s="30">
        <v>1103618667</v>
      </c>
      <c r="R37" s="30"/>
      <c r="S37" s="27"/>
      <c r="T37" s="27"/>
    </row>
    <row r="38" spans="1:20" ht="21.75" customHeight="1" x14ac:dyDescent="0.2">
      <c r="A38" s="6" t="s">
        <v>39</v>
      </c>
      <c r="C38" s="31">
        <v>0</v>
      </c>
      <c r="D38" s="27"/>
      <c r="E38" s="31">
        <v>0</v>
      </c>
      <c r="F38" s="27"/>
      <c r="G38" s="31">
        <v>0</v>
      </c>
      <c r="H38" s="27"/>
      <c r="I38" s="31">
        <v>0</v>
      </c>
      <c r="J38" s="27"/>
      <c r="K38" s="31">
        <v>1186340</v>
      </c>
      <c r="L38" s="27"/>
      <c r="M38" s="31">
        <v>2925702595</v>
      </c>
      <c r="N38" s="27"/>
      <c r="O38" s="31">
        <v>2727677614</v>
      </c>
      <c r="P38" s="27"/>
      <c r="Q38" s="30">
        <v>198024981</v>
      </c>
      <c r="R38" s="30"/>
      <c r="S38" s="27"/>
      <c r="T38" s="27"/>
    </row>
    <row r="39" spans="1:20" ht="21.75" customHeight="1" x14ac:dyDescent="0.2">
      <c r="A39" s="6" t="s">
        <v>25</v>
      </c>
      <c r="C39" s="31">
        <v>0</v>
      </c>
      <c r="D39" s="27"/>
      <c r="E39" s="31">
        <v>0</v>
      </c>
      <c r="F39" s="27"/>
      <c r="G39" s="31">
        <v>0</v>
      </c>
      <c r="H39" s="27"/>
      <c r="I39" s="31">
        <v>0</v>
      </c>
      <c r="J39" s="27"/>
      <c r="K39" s="31">
        <v>732584</v>
      </c>
      <c r="L39" s="27"/>
      <c r="M39" s="31">
        <v>1652630304</v>
      </c>
      <c r="N39" s="27"/>
      <c r="O39" s="31">
        <v>1891211453</v>
      </c>
      <c r="P39" s="27"/>
      <c r="Q39" s="30">
        <v>-238581149</v>
      </c>
      <c r="R39" s="30"/>
      <c r="S39" s="27"/>
      <c r="T39" s="27"/>
    </row>
    <row r="40" spans="1:20" ht="21.75" customHeight="1" x14ac:dyDescent="0.2">
      <c r="A40" s="6" t="s">
        <v>110</v>
      </c>
      <c r="C40" s="31">
        <v>0</v>
      </c>
      <c r="D40" s="27"/>
      <c r="E40" s="31">
        <v>0</v>
      </c>
      <c r="F40" s="27"/>
      <c r="G40" s="31">
        <v>0</v>
      </c>
      <c r="H40" s="27"/>
      <c r="I40" s="31">
        <v>0</v>
      </c>
      <c r="J40" s="27"/>
      <c r="K40" s="31">
        <v>5276253</v>
      </c>
      <c r="L40" s="27"/>
      <c r="M40" s="31">
        <v>75625743333</v>
      </c>
      <c r="N40" s="27"/>
      <c r="O40" s="31">
        <v>83150173275</v>
      </c>
      <c r="P40" s="27"/>
      <c r="Q40" s="30">
        <v>-7524429942</v>
      </c>
      <c r="R40" s="30"/>
      <c r="S40" s="27"/>
      <c r="T40" s="27"/>
    </row>
    <row r="41" spans="1:20" ht="21.75" customHeight="1" x14ac:dyDescent="0.2">
      <c r="A41" s="6" t="s">
        <v>21</v>
      </c>
      <c r="C41" s="31">
        <v>0</v>
      </c>
      <c r="D41" s="27"/>
      <c r="E41" s="31">
        <v>0</v>
      </c>
      <c r="F41" s="27"/>
      <c r="G41" s="31">
        <v>0</v>
      </c>
      <c r="H41" s="27"/>
      <c r="I41" s="31">
        <v>0</v>
      </c>
      <c r="J41" s="27"/>
      <c r="K41" s="31">
        <v>70178287</v>
      </c>
      <c r="L41" s="27"/>
      <c r="M41" s="31">
        <v>182674895129</v>
      </c>
      <c r="N41" s="27"/>
      <c r="O41" s="31">
        <v>219397483874</v>
      </c>
      <c r="P41" s="27"/>
      <c r="Q41" s="30">
        <v>-36722588744</v>
      </c>
      <c r="R41" s="30"/>
      <c r="S41" s="27"/>
      <c r="T41" s="27"/>
    </row>
    <row r="42" spans="1:20" ht="21.75" customHeight="1" x14ac:dyDescent="0.2">
      <c r="A42" s="6" t="s">
        <v>41</v>
      </c>
      <c r="C42" s="31">
        <v>0</v>
      </c>
      <c r="D42" s="27"/>
      <c r="E42" s="31">
        <v>0</v>
      </c>
      <c r="F42" s="27"/>
      <c r="G42" s="31">
        <v>0</v>
      </c>
      <c r="H42" s="27"/>
      <c r="I42" s="31">
        <v>0</v>
      </c>
      <c r="J42" s="27"/>
      <c r="K42" s="31">
        <v>12640030</v>
      </c>
      <c r="L42" s="27"/>
      <c r="M42" s="31">
        <v>107718285183</v>
      </c>
      <c r="N42" s="27"/>
      <c r="O42" s="31">
        <v>98382554820</v>
      </c>
      <c r="P42" s="27"/>
      <c r="Q42" s="30">
        <v>9335730363</v>
      </c>
      <c r="R42" s="30"/>
      <c r="S42" s="27"/>
      <c r="T42" s="27"/>
    </row>
    <row r="43" spans="1:20" ht="21.75" customHeight="1" x14ac:dyDescent="0.2">
      <c r="A43" s="6" t="s">
        <v>38</v>
      </c>
      <c r="C43" s="31">
        <v>0</v>
      </c>
      <c r="D43" s="27"/>
      <c r="E43" s="31">
        <v>0</v>
      </c>
      <c r="F43" s="27"/>
      <c r="G43" s="31">
        <v>0</v>
      </c>
      <c r="H43" s="27"/>
      <c r="I43" s="31">
        <v>0</v>
      </c>
      <c r="J43" s="27"/>
      <c r="K43" s="31">
        <v>17362</v>
      </c>
      <c r="L43" s="27"/>
      <c r="M43" s="31">
        <v>437262593</v>
      </c>
      <c r="N43" s="27"/>
      <c r="O43" s="31">
        <v>518623817</v>
      </c>
      <c r="P43" s="27"/>
      <c r="Q43" s="30">
        <v>-81361224</v>
      </c>
      <c r="R43" s="30"/>
      <c r="S43" s="27"/>
      <c r="T43" s="27"/>
    </row>
    <row r="44" spans="1:20" ht="21.75" customHeight="1" x14ac:dyDescent="0.2">
      <c r="A44" s="6" t="s">
        <v>53</v>
      </c>
      <c r="C44" s="31">
        <v>0</v>
      </c>
      <c r="D44" s="27"/>
      <c r="E44" s="31">
        <v>0</v>
      </c>
      <c r="F44" s="27"/>
      <c r="G44" s="31">
        <v>0</v>
      </c>
      <c r="H44" s="27"/>
      <c r="I44" s="31">
        <v>0</v>
      </c>
      <c r="J44" s="27"/>
      <c r="K44" s="31">
        <v>456882</v>
      </c>
      <c r="L44" s="27"/>
      <c r="M44" s="31">
        <v>563077561</v>
      </c>
      <c r="N44" s="27"/>
      <c r="O44" s="31">
        <v>767105087</v>
      </c>
      <c r="P44" s="27"/>
      <c r="Q44" s="30">
        <v>-204027526</v>
      </c>
      <c r="R44" s="30"/>
      <c r="S44" s="27"/>
      <c r="T44" s="27"/>
    </row>
    <row r="45" spans="1:20" ht="21.75" customHeight="1" x14ac:dyDescent="0.2">
      <c r="A45" s="6" t="s">
        <v>111</v>
      </c>
      <c r="C45" s="31">
        <v>0</v>
      </c>
      <c r="D45" s="27"/>
      <c r="E45" s="31">
        <v>0</v>
      </c>
      <c r="F45" s="27"/>
      <c r="G45" s="31">
        <v>0</v>
      </c>
      <c r="H45" s="27"/>
      <c r="I45" s="31">
        <v>0</v>
      </c>
      <c r="J45" s="27"/>
      <c r="K45" s="31">
        <v>3211111</v>
      </c>
      <c r="L45" s="27"/>
      <c r="M45" s="31">
        <v>27929423551</v>
      </c>
      <c r="N45" s="27"/>
      <c r="O45" s="31">
        <v>22610661300</v>
      </c>
      <c r="P45" s="27"/>
      <c r="Q45" s="30">
        <v>5318762251</v>
      </c>
      <c r="R45" s="30"/>
      <c r="S45" s="27"/>
      <c r="T45" s="27"/>
    </row>
    <row r="46" spans="1:20" ht="21.75" customHeight="1" x14ac:dyDescent="0.2">
      <c r="A46" s="6" t="s">
        <v>61</v>
      </c>
      <c r="C46" s="31">
        <v>0</v>
      </c>
      <c r="D46" s="27"/>
      <c r="E46" s="31">
        <v>0</v>
      </c>
      <c r="F46" s="27"/>
      <c r="G46" s="31">
        <v>0</v>
      </c>
      <c r="H46" s="27"/>
      <c r="I46" s="31">
        <v>0</v>
      </c>
      <c r="J46" s="27"/>
      <c r="K46" s="31">
        <v>1</v>
      </c>
      <c r="L46" s="27"/>
      <c r="M46" s="31">
        <v>1</v>
      </c>
      <c r="N46" s="27"/>
      <c r="O46" s="31">
        <v>4520</v>
      </c>
      <c r="P46" s="27"/>
      <c r="Q46" s="30">
        <v>-4519</v>
      </c>
      <c r="R46" s="30"/>
      <c r="S46" s="27"/>
      <c r="T46" s="27"/>
    </row>
    <row r="47" spans="1:20" ht="21.75" customHeight="1" x14ac:dyDescent="0.2">
      <c r="A47" s="6" t="s">
        <v>112</v>
      </c>
      <c r="C47" s="31">
        <v>0</v>
      </c>
      <c r="D47" s="27"/>
      <c r="E47" s="31">
        <v>0</v>
      </c>
      <c r="F47" s="27"/>
      <c r="G47" s="31">
        <v>0</v>
      </c>
      <c r="H47" s="27"/>
      <c r="I47" s="31">
        <v>0</v>
      </c>
      <c r="J47" s="27"/>
      <c r="K47" s="31">
        <v>885000</v>
      </c>
      <c r="L47" s="27"/>
      <c r="M47" s="31">
        <v>7032804504</v>
      </c>
      <c r="N47" s="27"/>
      <c r="O47" s="31">
        <v>3576994963</v>
      </c>
      <c r="P47" s="27"/>
      <c r="Q47" s="30">
        <v>3455809541</v>
      </c>
      <c r="R47" s="30"/>
      <c r="S47" s="27"/>
      <c r="T47" s="27"/>
    </row>
    <row r="48" spans="1:20" ht="21.75" customHeight="1" x14ac:dyDescent="0.2">
      <c r="A48" s="6" t="s">
        <v>49</v>
      </c>
      <c r="C48" s="31">
        <v>0</v>
      </c>
      <c r="D48" s="27"/>
      <c r="E48" s="31">
        <v>0</v>
      </c>
      <c r="F48" s="27"/>
      <c r="G48" s="31">
        <v>0</v>
      </c>
      <c r="H48" s="27"/>
      <c r="I48" s="31">
        <v>0</v>
      </c>
      <c r="J48" s="27"/>
      <c r="K48" s="31">
        <v>1250000</v>
      </c>
      <c r="L48" s="27"/>
      <c r="M48" s="31">
        <v>5724031057</v>
      </c>
      <c r="N48" s="27"/>
      <c r="O48" s="31">
        <v>5409181166</v>
      </c>
      <c r="P48" s="27"/>
      <c r="Q48" s="30">
        <v>314849891</v>
      </c>
      <c r="R48" s="30"/>
      <c r="S48" s="27"/>
      <c r="T48" s="27"/>
    </row>
    <row r="49" spans="1:20" ht="21.75" customHeight="1" x14ac:dyDescent="0.2">
      <c r="A49" s="6" t="s">
        <v>24</v>
      </c>
      <c r="C49" s="31">
        <v>0</v>
      </c>
      <c r="D49" s="27"/>
      <c r="E49" s="31">
        <v>0</v>
      </c>
      <c r="F49" s="27"/>
      <c r="G49" s="31">
        <v>0</v>
      </c>
      <c r="H49" s="27"/>
      <c r="I49" s="31">
        <v>0</v>
      </c>
      <c r="J49" s="27"/>
      <c r="K49" s="31">
        <v>1562500</v>
      </c>
      <c r="L49" s="27"/>
      <c r="M49" s="31">
        <v>5228693121</v>
      </c>
      <c r="N49" s="27"/>
      <c r="O49" s="31">
        <v>3543839887</v>
      </c>
      <c r="P49" s="27"/>
      <c r="Q49" s="30">
        <v>1684853234</v>
      </c>
      <c r="R49" s="30"/>
      <c r="S49" s="27"/>
      <c r="T49" s="27"/>
    </row>
    <row r="50" spans="1:20" ht="21.75" customHeight="1" x14ac:dyDescent="0.2">
      <c r="A50" s="6" t="s">
        <v>113</v>
      </c>
      <c r="C50" s="31">
        <v>0</v>
      </c>
      <c r="D50" s="27"/>
      <c r="E50" s="31">
        <v>0</v>
      </c>
      <c r="F50" s="27"/>
      <c r="G50" s="31">
        <v>0</v>
      </c>
      <c r="H50" s="27"/>
      <c r="I50" s="31">
        <v>0</v>
      </c>
      <c r="J50" s="27"/>
      <c r="K50" s="31">
        <v>180000</v>
      </c>
      <c r="L50" s="27"/>
      <c r="M50" s="31">
        <v>17751903565</v>
      </c>
      <c r="N50" s="27"/>
      <c r="O50" s="31">
        <v>11710623600</v>
      </c>
      <c r="P50" s="27"/>
      <c r="Q50" s="30">
        <v>6041279965</v>
      </c>
      <c r="R50" s="30"/>
      <c r="S50" s="27"/>
      <c r="T50" s="27"/>
    </row>
    <row r="51" spans="1:20" ht="21.75" customHeight="1" x14ac:dyDescent="0.2">
      <c r="A51" s="6" t="s">
        <v>57</v>
      </c>
      <c r="C51" s="31">
        <v>0</v>
      </c>
      <c r="D51" s="27"/>
      <c r="E51" s="31">
        <v>0</v>
      </c>
      <c r="F51" s="27"/>
      <c r="G51" s="31">
        <v>0</v>
      </c>
      <c r="H51" s="27"/>
      <c r="I51" s="31">
        <v>0</v>
      </c>
      <c r="J51" s="27"/>
      <c r="K51" s="31">
        <v>8000000</v>
      </c>
      <c r="L51" s="27"/>
      <c r="M51" s="31">
        <v>54994142515</v>
      </c>
      <c r="N51" s="27"/>
      <c r="O51" s="31">
        <v>55666799901</v>
      </c>
      <c r="P51" s="27"/>
      <c r="Q51" s="30">
        <v>-672657386</v>
      </c>
      <c r="R51" s="30"/>
      <c r="S51" s="27"/>
      <c r="T51" s="27"/>
    </row>
    <row r="52" spans="1:20" ht="21.75" customHeight="1" x14ac:dyDescent="0.2">
      <c r="A52" s="6" t="s">
        <v>47</v>
      </c>
      <c r="C52" s="31">
        <v>0</v>
      </c>
      <c r="D52" s="27"/>
      <c r="E52" s="31">
        <v>0</v>
      </c>
      <c r="F52" s="27"/>
      <c r="G52" s="31">
        <v>0</v>
      </c>
      <c r="H52" s="27"/>
      <c r="I52" s="31">
        <v>0</v>
      </c>
      <c r="J52" s="27"/>
      <c r="K52" s="31">
        <v>2773845</v>
      </c>
      <c r="L52" s="27"/>
      <c r="M52" s="31">
        <v>59811471847</v>
      </c>
      <c r="N52" s="27"/>
      <c r="O52" s="31">
        <v>56415188830</v>
      </c>
      <c r="P52" s="27"/>
      <c r="Q52" s="30">
        <v>3396283017</v>
      </c>
      <c r="R52" s="30"/>
      <c r="S52" s="27"/>
      <c r="T52" s="27"/>
    </row>
    <row r="53" spans="1:20" ht="21.75" customHeight="1" x14ac:dyDescent="0.2">
      <c r="A53" s="7" t="s">
        <v>114</v>
      </c>
      <c r="C53" s="33">
        <v>0</v>
      </c>
      <c r="D53" s="27"/>
      <c r="E53" s="33">
        <v>0</v>
      </c>
      <c r="F53" s="27"/>
      <c r="G53" s="33">
        <v>0</v>
      </c>
      <c r="H53" s="27"/>
      <c r="I53" s="33">
        <v>0</v>
      </c>
      <c r="J53" s="27"/>
      <c r="K53" s="33">
        <v>10166328</v>
      </c>
      <c r="L53" s="27"/>
      <c r="M53" s="33">
        <v>21012100677</v>
      </c>
      <c r="N53" s="27"/>
      <c r="O53" s="33">
        <v>21081500218</v>
      </c>
      <c r="P53" s="27"/>
      <c r="Q53" s="32">
        <v>-69399541</v>
      </c>
      <c r="R53" s="32"/>
      <c r="S53" s="27"/>
      <c r="T53" s="27"/>
    </row>
    <row r="54" spans="1:20" ht="21.75" customHeight="1" x14ac:dyDescent="0.2">
      <c r="A54" s="9" t="s">
        <v>63</v>
      </c>
      <c r="C54" s="34">
        <v>14410469</v>
      </c>
      <c r="D54" s="27"/>
      <c r="E54" s="34">
        <v>80902175130</v>
      </c>
      <c r="F54" s="27"/>
      <c r="G54" s="34">
        <v>87007276395</v>
      </c>
      <c r="H54" s="27"/>
      <c r="I54" s="34">
        <f>SUM(I8:I53)</f>
        <v>6201443233</v>
      </c>
      <c r="J54" s="27"/>
      <c r="K54" s="34">
        <v>222491043</v>
      </c>
      <c r="L54" s="27"/>
      <c r="M54" s="34">
        <v>1273626959247</v>
      </c>
      <c r="N54" s="27"/>
      <c r="O54" s="34">
        <v>1239558539131</v>
      </c>
      <c r="P54" s="27"/>
      <c r="Q54" s="47">
        <v>34068420117</v>
      </c>
      <c r="R54" s="47"/>
      <c r="S54" s="27"/>
      <c r="T54" s="27"/>
    </row>
  </sheetData>
  <mergeCells count="55">
    <mergeCell ref="Q53:R53"/>
    <mergeCell ref="Q54:R54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2024-08-26T09:54:48Z</dcterms:created>
  <dcterms:modified xsi:type="dcterms:W3CDTF">2024-08-26T11:54:03Z</dcterms:modified>
</cp:coreProperties>
</file>