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V:\صندوق سرمایه گذاری مشترک رشد سامان\افشای پرتفو\1403\"/>
    </mc:Choice>
  </mc:AlternateContent>
  <xr:revisionPtr revIDLastSave="0" documentId="13_ncr:1_{38BFC41C-8800-4B5E-A609-43C87C74638C}" xr6:coauthVersionLast="47" xr6:coauthVersionMax="47" xr10:uidLastSave="{00000000-0000-0000-0000-000000000000}"/>
  <bookViews>
    <workbookView xWindow="-120" yWindow="-120" windowWidth="29040" windowHeight="15840" firstSheet="3" activeTab="7" xr2:uid="{00000000-000D-0000-FFFF-FFFF00000000}"/>
  </bookViews>
  <sheets>
    <sheet name="سهام" sheetId="2" r:id="rId1"/>
    <sheet name="سپرده" sheetId="7" r:id="rId2"/>
    <sheet name="درآمد" sheetId="8" r:id="rId3"/>
    <sheet name="درآمد سرمایه گذاری در سهام" sheetId="9" r:id="rId4"/>
    <sheet name="درآمد سپرده بانکی" sheetId="13" r:id="rId5"/>
    <sheet name="سایر درآمدها" sheetId="14" r:id="rId6"/>
    <sheet name="درآمد سود سهام" sheetId="15" r:id="rId7"/>
    <sheet name="سود سپرده بانکی" sheetId="18" r:id="rId8"/>
    <sheet name="درآمد ناشی از فروش" sheetId="19" r:id="rId9"/>
    <sheet name="درآمد ناشی از تغییر قیمت اوراق" sheetId="21" r:id="rId10"/>
  </sheets>
  <definedNames>
    <definedName name="_xlnm.Print_Area" localSheetId="2">درآمد!$A$1:$K$13</definedName>
    <definedName name="_xlnm.Print_Area" localSheetId="4">'درآمد سپرده بانکی'!$A$1:$K$14</definedName>
    <definedName name="_xlnm.Print_Area" localSheetId="3">'درآمد سرمایه گذاری در سهام'!$A$1:$X$72</definedName>
    <definedName name="_xlnm.Print_Area" localSheetId="6">'درآمد سود سهام'!$A$1:$T$48</definedName>
    <definedName name="_xlnm.Print_Area" localSheetId="9">'درآمد ناشی از تغییر قیمت اوراق'!$A$1:$S$51</definedName>
    <definedName name="_xlnm.Print_Area" localSheetId="8">'درآمد ناشی از فروش'!$A$1:$S$51</definedName>
    <definedName name="_xlnm.Print_Area" localSheetId="5">'سایر درآمدها'!$A$1:$G$11</definedName>
    <definedName name="_xlnm.Print_Area" localSheetId="1">سپرده!$A$1:$M$16</definedName>
    <definedName name="_xlnm.Print_Area" localSheetId="7">'سود سپرده بانکی'!$A$1:$N$14</definedName>
    <definedName name="_xlnm.Print_Area" localSheetId="0">سهام!$A$1:$AC$58</definedName>
  </definedNames>
  <calcPr calcId="191029"/>
</workbook>
</file>

<file path=xl/calcChain.xml><?xml version="1.0" encoding="utf-8"?>
<calcChain xmlns="http://schemas.openxmlformats.org/spreadsheetml/2006/main">
  <c r="W72" i="9" l="1"/>
  <c r="W10" i="9"/>
  <c r="W11" i="9"/>
  <c r="W12" i="9"/>
  <c r="W13" i="9"/>
  <c r="W14" i="9"/>
  <c r="W15" i="9"/>
  <c r="W16" i="9"/>
  <c r="W17" i="9"/>
  <c r="W18" i="9"/>
  <c r="W19" i="9"/>
  <c r="W20" i="9"/>
  <c r="W21" i="9"/>
  <c r="W22" i="9"/>
  <c r="W23" i="9"/>
  <c r="W24" i="9"/>
  <c r="W25" i="9"/>
  <c r="W26" i="9"/>
  <c r="W27" i="9"/>
  <c r="W28" i="9"/>
  <c r="W29" i="9"/>
  <c r="W30" i="9"/>
  <c r="W31" i="9"/>
  <c r="W32" i="9"/>
  <c r="W33" i="9"/>
  <c r="W34" i="9"/>
  <c r="W35" i="9"/>
  <c r="W36" i="9"/>
  <c r="W37" i="9"/>
  <c r="W38" i="9"/>
  <c r="W39" i="9"/>
  <c r="W40" i="9"/>
  <c r="W41" i="9"/>
  <c r="W42" i="9"/>
  <c r="W43" i="9"/>
  <c r="W44" i="9"/>
  <c r="W45" i="9"/>
  <c r="W46" i="9"/>
  <c r="W47" i="9"/>
  <c r="W48" i="9"/>
  <c r="W49" i="9"/>
  <c r="W50" i="9"/>
  <c r="W51" i="9"/>
  <c r="W52" i="9"/>
  <c r="W53" i="9"/>
  <c r="W54" i="9"/>
  <c r="W55" i="9"/>
  <c r="W56" i="9"/>
  <c r="W57" i="9"/>
  <c r="W58" i="9"/>
  <c r="W59" i="9"/>
  <c r="W60" i="9"/>
  <c r="W61" i="9"/>
  <c r="W62" i="9"/>
  <c r="W63" i="9"/>
  <c r="W64" i="9"/>
  <c r="W65" i="9"/>
  <c r="W66" i="9"/>
  <c r="W67" i="9"/>
  <c r="W68" i="9"/>
  <c r="W69" i="9"/>
  <c r="W70" i="9"/>
  <c r="W71" i="9"/>
  <c r="W9" i="9"/>
  <c r="L72" i="9"/>
  <c r="L10" i="9"/>
  <c r="L11" i="9"/>
  <c r="L12" i="9"/>
  <c r="L13" i="9"/>
  <c r="L14" i="9"/>
  <c r="L15" i="9"/>
  <c r="L16" i="9"/>
  <c r="L17" i="9"/>
  <c r="L18" i="9"/>
  <c r="L19" i="9"/>
  <c r="L20" i="9"/>
  <c r="L21" i="9"/>
  <c r="L22" i="9"/>
  <c r="L23" i="9"/>
  <c r="L24" i="9"/>
  <c r="L25" i="9"/>
  <c r="L26" i="9"/>
  <c r="L27" i="9"/>
  <c r="L28" i="9"/>
  <c r="L29" i="9"/>
  <c r="L30" i="9"/>
  <c r="L31" i="9"/>
  <c r="L32" i="9"/>
  <c r="L33" i="9"/>
  <c r="L34" i="9"/>
  <c r="L35" i="9"/>
  <c r="L36" i="9"/>
  <c r="L37" i="9"/>
  <c r="L38" i="9"/>
  <c r="L39" i="9"/>
  <c r="L40" i="9"/>
  <c r="L41" i="9"/>
  <c r="L42" i="9"/>
  <c r="L43" i="9"/>
  <c r="L44" i="9"/>
  <c r="L45" i="9"/>
  <c r="L46" i="9"/>
  <c r="L47" i="9"/>
  <c r="L48" i="9"/>
  <c r="L49" i="9"/>
  <c r="L50" i="9"/>
  <c r="L51" i="9"/>
  <c r="L52" i="9"/>
  <c r="L53" i="9"/>
  <c r="L54" i="9"/>
  <c r="L55" i="9"/>
  <c r="L56" i="9"/>
  <c r="L57" i="9"/>
  <c r="L58" i="9"/>
  <c r="L59" i="9"/>
  <c r="L60" i="9"/>
  <c r="L61" i="9"/>
  <c r="L62" i="9"/>
  <c r="L63" i="9"/>
  <c r="L64" i="9"/>
  <c r="L65" i="9"/>
  <c r="L66" i="9"/>
  <c r="L67" i="9"/>
  <c r="L68" i="9"/>
  <c r="L69" i="9"/>
  <c r="L70" i="9"/>
  <c r="L71" i="9"/>
  <c r="L9" i="9"/>
  <c r="F8" i="8"/>
  <c r="Q72" i="9"/>
  <c r="N32" i="9"/>
  <c r="N72" i="9"/>
  <c r="J10" i="9"/>
  <c r="J11" i="9"/>
  <c r="J12" i="9"/>
  <c r="J13" i="9"/>
  <c r="J14" i="9"/>
  <c r="J15" i="9"/>
  <c r="J16" i="9"/>
  <c r="J17" i="9"/>
  <c r="J18" i="9"/>
  <c r="J19" i="9"/>
  <c r="J20" i="9"/>
  <c r="J21" i="9"/>
  <c r="J22" i="9"/>
  <c r="J23" i="9"/>
  <c r="J24" i="9"/>
  <c r="J25" i="9"/>
  <c r="J26" i="9"/>
  <c r="J27" i="9"/>
  <c r="J28" i="9"/>
  <c r="J29" i="9"/>
  <c r="J30" i="9"/>
  <c r="J31" i="9"/>
  <c r="J32" i="9"/>
  <c r="J33" i="9"/>
  <c r="J34" i="9"/>
  <c r="J35" i="9"/>
  <c r="J36" i="9"/>
  <c r="J37" i="9"/>
  <c r="J38" i="9"/>
  <c r="J39" i="9"/>
  <c r="J40" i="9"/>
  <c r="J41" i="9"/>
  <c r="J42" i="9"/>
  <c r="J43" i="9"/>
  <c r="J44" i="9"/>
  <c r="J45" i="9"/>
  <c r="J46" i="9"/>
  <c r="J47" i="9"/>
  <c r="J48" i="9"/>
  <c r="J49" i="9"/>
  <c r="J50" i="9"/>
  <c r="J51" i="9"/>
  <c r="J52" i="9"/>
  <c r="J53" i="9"/>
  <c r="J54" i="9"/>
  <c r="J55" i="9"/>
  <c r="J56" i="9"/>
  <c r="J57" i="9"/>
  <c r="J58" i="9"/>
  <c r="J59" i="9"/>
  <c r="J60" i="9"/>
  <c r="J61" i="9"/>
  <c r="J62" i="9"/>
  <c r="J63" i="9"/>
  <c r="J64" i="9"/>
  <c r="J65" i="9"/>
  <c r="J66" i="9"/>
  <c r="J67" i="9"/>
  <c r="J68" i="9"/>
  <c r="J69" i="9"/>
  <c r="J70" i="9"/>
  <c r="J71" i="9"/>
  <c r="U10" i="9"/>
  <c r="U11" i="9"/>
  <c r="U12" i="9"/>
  <c r="U13" i="9"/>
  <c r="U14" i="9"/>
  <c r="U15" i="9"/>
  <c r="U16" i="9"/>
  <c r="U17" i="9"/>
  <c r="U18" i="9"/>
  <c r="U19" i="9"/>
  <c r="U20" i="9"/>
  <c r="U21" i="9"/>
  <c r="U22" i="9"/>
  <c r="U23" i="9"/>
  <c r="U24" i="9"/>
  <c r="U25" i="9"/>
  <c r="U26" i="9"/>
  <c r="U27" i="9"/>
  <c r="U28" i="9"/>
  <c r="U29" i="9"/>
  <c r="U30" i="9"/>
  <c r="U31" i="9"/>
  <c r="U32" i="9"/>
  <c r="U33" i="9"/>
  <c r="U34" i="9"/>
  <c r="U35" i="9"/>
  <c r="U36" i="9"/>
  <c r="U37" i="9"/>
  <c r="U38" i="9"/>
  <c r="U39" i="9"/>
  <c r="U40" i="9"/>
  <c r="U41" i="9"/>
  <c r="U42" i="9"/>
  <c r="U43" i="9"/>
  <c r="U44" i="9"/>
  <c r="U45" i="9"/>
  <c r="U46" i="9"/>
  <c r="U47" i="9"/>
  <c r="U48" i="9"/>
  <c r="U49" i="9"/>
  <c r="U50" i="9"/>
  <c r="U51" i="9"/>
  <c r="U52" i="9"/>
  <c r="U53" i="9"/>
  <c r="U54" i="9"/>
  <c r="U55" i="9"/>
  <c r="U56" i="9"/>
  <c r="U57" i="9"/>
  <c r="U58" i="9"/>
  <c r="U59" i="9"/>
  <c r="U60" i="9"/>
  <c r="U61" i="9"/>
  <c r="U62" i="9"/>
  <c r="U63" i="9"/>
  <c r="U64" i="9"/>
  <c r="U65" i="9"/>
  <c r="U66" i="9"/>
  <c r="U67" i="9"/>
  <c r="U68" i="9"/>
  <c r="U69" i="9"/>
  <c r="U70" i="9"/>
  <c r="U71" i="9"/>
  <c r="U9" i="9"/>
  <c r="N19" i="9"/>
  <c r="N20" i="9"/>
  <c r="S48" i="15"/>
  <c r="Q48" i="15"/>
  <c r="O48" i="15"/>
  <c r="S38" i="15"/>
  <c r="S26" i="15"/>
  <c r="S25" i="15"/>
  <c r="J9" i="8"/>
  <c r="J10" i="8"/>
  <c r="J11" i="8"/>
  <c r="J12" i="8"/>
  <c r="F12" i="8"/>
  <c r="F11" i="8"/>
  <c r="S37" i="9"/>
  <c r="S72" i="9" s="1"/>
  <c r="P70" i="9"/>
  <c r="J9" i="9"/>
  <c r="H33" i="9"/>
  <c r="H30" i="9"/>
  <c r="H18" i="9"/>
  <c r="H17" i="9"/>
  <c r="H15" i="9"/>
  <c r="H9" i="9"/>
  <c r="J14" i="13"/>
  <c r="J9" i="13"/>
  <c r="J10" i="13"/>
  <c r="J11" i="13"/>
  <c r="J12" i="13"/>
  <c r="J13" i="13"/>
  <c r="J8" i="13"/>
  <c r="F14" i="13"/>
  <c r="F9" i="13"/>
  <c r="F10" i="13"/>
  <c r="F11" i="13"/>
  <c r="F12" i="13"/>
  <c r="F13" i="13"/>
  <c r="F8" i="13"/>
  <c r="I51" i="19"/>
  <c r="I8" i="19"/>
  <c r="I14" i="19"/>
  <c r="I16" i="19"/>
  <c r="I28" i="19"/>
  <c r="I31" i="19"/>
  <c r="I17" i="19"/>
  <c r="Q51" i="19"/>
  <c r="Q28" i="19"/>
  <c r="Q51" i="21"/>
  <c r="Q45" i="21"/>
  <c r="L9" i="7"/>
  <c r="L10" i="7"/>
  <c r="L16" i="7" s="1"/>
  <c r="L11" i="7"/>
  <c r="L12" i="7"/>
  <c r="L13" i="7"/>
  <c r="L14" i="7"/>
  <c r="L15" i="7"/>
  <c r="L8" i="7"/>
  <c r="AB58" i="2"/>
  <c r="AB10" i="2"/>
  <c r="AB11" i="2"/>
  <c r="AB12" i="2"/>
  <c r="AB13" i="2"/>
  <c r="AB14" i="2"/>
  <c r="AB15" i="2"/>
  <c r="AB16" i="2"/>
  <c r="AB17" i="2"/>
  <c r="AB18" i="2"/>
  <c r="AB19" i="2"/>
  <c r="AB20" i="2"/>
  <c r="AB21" i="2"/>
  <c r="AB22" i="2"/>
  <c r="AB23" i="2"/>
  <c r="AB24" i="2"/>
  <c r="AB25" i="2"/>
  <c r="AB26" i="2"/>
  <c r="AB27" i="2"/>
  <c r="AB28" i="2"/>
  <c r="AB29" i="2"/>
  <c r="AB30" i="2"/>
  <c r="AB31" i="2"/>
  <c r="AB32" i="2"/>
  <c r="AB33" i="2"/>
  <c r="AB34" i="2"/>
  <c r="AB35" i="2"/>
  <c r="AB36" i="2"/>
  <c r="AB37" i="2"/>
  <c r="AB38" i="2"/>
  <c r="AB39" i="2"/>
  <c r="AB40" i="2"/>
  <c r="AB41" i="2"/>
  <c r="AB42" i="2"/>
  <c r="AB43" i="2"/>
  <c r="AB44" i="2"/>
  <c r="AB45" i="2"/>
  <c r="AB46" i="2"/>
  <c r="AB47" i="2"/>
  <c r="AB48" i="2"/>
  <c r="AB49" i="2"/>
  <c r="AB50" i="2"/>
  <c r="AB51" i="2"/>
  <c r="AB52" i="2"/>
  <c r="AB53" i="2"/>
  <c r="AB54" i="2"/>
  <c r="AB55" i="2"/>
  <c r="AB56" i="2"/>
  <c r="AB57" i="2"/>
  <c r="AB9" i="2"/>
  <c r="Z58" i="2"/>
  <c r="Z52" i="2"/>
  <c r="J54" i="2"/>
  <c r="J55" i="2"/>
  <c r="J58" i="2" s="1"/>
  <c r="J72" i="9" l="1"/>
  <c r="H72" i="9"/>
  <c r="U72" i="9"/>
  <c r="F13" i="8" l="1"/>
  <c r="J8" i="8"/>
  <c r="J13" i="8" s="1"/>
  <c r="H8" i="8"/>
  <c r="H9" i="8" l="1"/>
  <c r="H10" i="8"/>
  <c r="H11" i="8"/>
  <c r="H12" i="8"/>
  <c r="H13" i="8" l="1"/>
</calcChain>
</file>

<file path=xl/sharedStrings.xml><?xml version="1.0" encoding="utf-8"?>
<sst xmlns="http://schemas.openxmlformats.org/spreadsheetml/2006/main" count="469" uniqueCount="174">
  <si>
    <t>صندوق رشد سامان</t>
  </si>
  <si>
    <t>صورت وضعیت پرتفوی</t>
  </si>
  <si>
    <t>برای ماه منتهی به 1403/04/31</t>
  </si>
  <si>
    <t>-1</t>
  </si>
  <si>
    <t>سرمایه گذاری ها</t>
  </si>
  <si>
    <t>-1-1</t>
  </si>
  <si>
    <t>سرمایه گذاری در سهام و حق تقدم سهام</t>
  </si>
  <si>
    <t>1403/03/31</t>
  </si>
  <si>
    <t>تغییرات طی دوره</t>
  </si>
  <si>
    <t>1403/04/31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</si>
  <si>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</si>
  <si>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</si>
  <si>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</si>
  <si>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</si>
  <si>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</si>
  <si>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</si>
  <si>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</si>
  <si>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</si>
  <si>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</si>
  <si>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ایران خودرو دیزل</t>
  </si>
  <si>
    <t>بانک  پاسارگاد</t>
  </si>
  <si>
    <t>بانک سامان</t>
  </si>
  <si>
    <t>بانک ملت</t>
  </si>
  <si>
    <t>بهمن  دیزل</t>
  </si>
  <si>
    <t>بیمه کوثر</t>
  </si>
  <si>
    <t>بین المللی توسعه ص. معادن غدیر</t>
  </si>
  <si>
    <t>بین المللی ساروج بوشهر</t>
  </si>
  <si>
    <t>پالایش نفت تبریز</t>
  </si>
  <si>
    <t>پتروشیمی پردیس</t>
  </si>
  <si>
    <t>پتروشیمی تندگویان</t>
  </si>
  <si>
    <t>پتروشیمی جم پیلن</t>
  </si>
  <si>
    <t>پرتو بار فرابر خلیج فارس</t>
  </si>
  <si>
    <t>پویا زرکان آق دره</t>
  </si>
  <si>
    <t>تامین سرمایه کاردان</t>
  </si>
  <si>
    <t>توسعه حمل و نقل ریلی پارسیان</t>
  </si>
  <si>
    <t>تولیدات پتروشیمی قائد بصیر</t>
  </si>
  <si>
    <t>تولیدی و صنعتی گوهرفام</t>
  </si>
  <si>
    <t>ح . فجر انرژی خلیج فارس</t>
  </si>
  <si>
    <t>داروسازی‌ اکسیر</t>
  </si>
  <si>
    <t>داروسازی‌ سینا</t>
  </si>
  <si>
    <t>سایپا</t>
  </si>
  <si>
    <t>سپید ماکیان</t>
  </si>
  <si>
    <t>سرمایه گذاری دارویی تامین</t>
  </si>
  <si>
    <t>سرمایه گذاری سبحان</t>
  </si>
  <si>
    <t>سرمایه گذاری صدرتامین</t>
  </si>
  <si>
    <t>سرمایه گذاری گروه توسعه ملی</t>
  </si>
  <si>
    <t>سرمایه‌گذاری صنایع پتروشیمی‌</t>
  </si>
  <si>
    <t>سرمایه‌گذاری‌ ملی‌ایران‌</t>
  </si>
  <si>
    <t>سرمایه‌گذاری‌توکافولاد(هلدینگ</t>
  </si>
  <si>
    <t>سرمایه‌گذاری‌صندوق‌بازنشستگی‌</t>
  </si>
  <si>
    <t>سرمایه‌گذاری‌غدیر(هلدینگ‌</t>
  </si>
  <si>
    <t>سیمان‌ صوفیان‌</t>
  </si>
  <si>
    <t>صنایع شیمیایی کیمیاگران امروز</t>
  </si>
  <si>
    <t>صنعتی‌ بهشهر</t>
  </si>
  <si>
    <t>فجر انرژی خلیج فارس</t>
  </si>
  <si>
    <t>فولاد مبارکه اصفهان</t>
  </si>
  <si>
    <t>قند لرستان‌</t>
  </si>
  <si>
    <t>گروه انتخاب الکترونیک آرمان</t>
  </si>
  <si>
    <t>گروه مالی صبا تامین</t>
  </si>
  <si>
    <t>معدنی‌ املاح‌  ایران‌</t>
  </si>
  <si>
    <t>ملی شیمی کشاورز</t>
  </si>
  <si>
    <t>ملی‌ صنایع‌ مس‌ ایران‌</t>
  </si>
  <si>
    <t>نفت‌ بهران‌</t>
  </si>
  <si>
    <t>کاشی‌ الوند</t>
  </si>
  <si>
    <t>کربن‌ ایران‌</t>
  </si>
  <si>
    <t>کویر تایر</t>
  </si>
  <si>
    <t>بیمه اتکایی ایران معین</t>
  </si>
  <si>
    <t>تایدواترخاورمیانه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</si>
  <si>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</si>
  <si>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</si>
  <si>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</si>
  <si>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</si>
  <si>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</si>
  <si>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</si>
  <si>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</si>
  <si>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</si>
  <si>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سامان جام جم 821-819-1792880-1</t>
  </si>
  <si>
    <t>سپرده کوتاه مدت بانک سامان جام جم 821-810-1792880-1</t>
  </si>
  <si>
    <t>سپرده کوتاه مدت بانک سامان ملاصدرا 829-810-1792880-1</t>
  </si>
  <si>
    <t>سپرده کوتاه مدت بانک تجارت مطهری مهرداد 279928792</t>
  </si>
  <si>
    <t>سپرده کوتاه مدت بانک صادرات فردوسی 0217334540004</t>
  </si>
  <si>
    <t>سپرده کوتاه مدت بانک سامان سرو 849-810-1792880-1</t>
  </si>
  <si>
    <t>حساب جاری بانک سامان جام جم 821-40-1792880-1</t>
  </si>
  <si>
    <t>حساب جاری بانک سامان سرو 849-40-1792880-1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</si>
  <si>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</si>
  <si>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</si>
  <si>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</si>
  <si>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</si>
  <si>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</si>
  <si>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</si>
  <si>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</si>
  <si>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</si>
  <si>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</si>
  <si>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</si>
  <si>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</si>
  <si>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</si>
  <si>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</si>
  <si>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</si>
  <si>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</si>
  <si>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</si>
  <si>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</si>
  <si>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</si>
  <si>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</si>
  <si>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</si>
  <si>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</si>
  <si>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</si>
  <si>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</si>
  <si>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</si>
  <si>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</si>
  <si>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آنتی بیوتیک سازی ایران</t>
  </si>
  <si>
    <t>فولاد هرمزگان جنوب</t>
  </si>
  <si>
    <t>غلتک سازان سپاهان</t>
  </si>
  <si>
    <t>س. نفت و گاز و پتروشیمی تأمین</t>
  </si>
  <si>
    <t>نخریسی و نساجی خسروی خراسان</t>
  </si>
  <si>
    <t>نشاسته و گلوکز آردینه</t>
  </si>
  <si>
    <t>سرمایه‌ گذاری‌ آتیه‌ دماوند</t>
  </si>
  <si>
    <t>توسعه معادن کرومیت کاوندگان</t>
  </si>
  <si>
    <t>صنایع‌ لاستیکی‌  سهند</t>
  </si>
  <si>
    <t>پارس فنر</t>
  </si>
  <si>
    <t>سرمایه‌گذاری‌توسعه‌آذربایجان‌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</si>
  <si>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</si>
  <si>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</si>
  <si>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</si>
  <si>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</si>
  <si>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</si>
  <si>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</si>
  <si>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</si>
  <si>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</si>
  <si>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</si>
  <si>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</si>
  <si>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</si>
  <si>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</si>
  <si>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</si>
  <si>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</si>
  <si>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</si>
  <si>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1403/04/17</t>
  </si>
  <si>
    <t>1403/03/26</t>
  </si>
  <si>
    <t>1403/04/16</t>
  </si>
  <si>
    <t>1403/04/30</t>
  </si>
  <si>
    <t>1403/01/29</t>
  </si>
  <si>
    <t>1403/01/28</t>
  </si>
  <si>
    <t>1403/04/28</t>
  </si>
  <si>
    <t>1403/03/09</t>
  </si>
  <si>
    <t>1402/11/18</t>
  </si>
  <si>
    <t>1402/08/28</t>
  </si>
  <si>
    <t>1403/02/22</t>
  </si>
  <si>
    <t>1403/02/31</t>
  </si>
  <si>
    <t>1403/03/30</t>
  </si>
  <si>
    <t>1402/10/06</t>
  </si>
  <si>
    <t>1403/03/21</t>
  </si>
  <si>
    <t>1402/12/05</t>
  </si>
  <si>
    <t>1402/10/27</t>
  </si>
  <si>
    <t>1403/02/23</t>
  </si>
  <si>
    <t>1403/03/06</t>
  </si>
  <si>
    <t>1402/11/24</t>
  </si>
  <si>
    <t>1402/12/22</t>
  </si>
  <si>
    <t>1402/10/30</t>
  </si>
  <si>
    <t>1403/01/25</t>
  </si>
  <si>
    <t>1403/04/24</t>
  </si>
  <si>
    <t>1403/04/23</t>
  </si>
  <si>
    <t>1403/03/01</t>
  </si>
  <si>
    <t>1403/04/20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</si>
  <si>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</si>
  <si>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</si>
  <si>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</si>
  <si>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</si>
  <si>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</si>
  <si>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</si>
  <si>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</si>
  <si>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</si>
  <si>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</si>
  <si>
    <t>شیشه رازی</t>
  </si>
  <si>
    <t>صبا نامین</t>
  </si>
  <si>
    <t>صدر تامین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</si>
</sst>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 applyAlignment="1">
      <alignment horizontal="left"/>
    </xf>
    <xf numFmtId="0" fontId="2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0" fontId="4" fillId="0" borderId="0" xfId="0" applyFont="1" applyAlignment="1">
      <alignment horizontal="right" vertical="top"/>
    </xf>
    <xf numFmtId="0" fontId="4" fillId="0" borderId="4" xfId="0" applyFont="1" applyBorder="1" applyAlignment="1">
      <alignment horizontal="right" vertical="top"/>
    </xf>
    <xf numFmtId="0" fontId="3" fillId="0" borderId="5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" fontId="4" fillId="0" borderId="2" xfId="0" applyNumberFormat="1" applyFont="1" applyBorder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4" fontId="4" fillId="0" borderId="5" xfId="0" applyNumberFormat="1" applyFont="1" applyBorder="1" applyAlignment="1">
      <alignment horizontal="center" vertical="center"/>
    </xf>
    <xf numFmtId="3" fontId="0" fillId="0" borderId="0" xfId="0" applyNumberFormat="1" applyAlignment="1">
      <alignment horizontal="left"/>
    </xf>
    <xf numFmtId="4" fontId="4" fillId="0" borderId="0" xfId="0" applyNumberFormat="1" applyFont="1" applyAlignment="1">
      <alignment horizontal="center" vertical="center"/>
    </xf>
    <xf numFmtId="0" fontId="4" fillId="0" borderId="4" xfId="0" applyFont="1" applyBorder="1" applyAlignment="1">
      <alignment horizontal="right" vertical="top"/>
    </xf>
    <xf numFmtId="3" fontId="4" fillId="0" borderId="0" xfId="0" applyNumberFormat="1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right" vertical="top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right" vertical="top"/>
    </xf>
    <xf numFmtId="3" fontId="4" fillId="0" borderId="2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3" fillId="0" borderId="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/>
    </xf>
    <xf numFmtId="3" fontId="4" fillId="0" borderId="2" xfId="0" applyNumberFormat="1" applyFont="1" applyFill="1" applyBorder="1" applyAlignment="1">
      <alignment horizontal="center" vertical="center"/>
    </xf>
    <xf numFmtId="3" fontId="4" fillId="0" borderId="0" xfId="0" applyNumberFormat="1" applyFont="1" applyFill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3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" fontId="4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left"/>
    </xf>
    <xf numFmtId="0" fontId="3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E63"/>
  <sheetViews>
    <sheetView rightToLeft="1" workbookViewId="0">
      <selection activeCell="AB11" sqref="AB11"/>
    </sheetView>
  </sheetViews>
  <sheetFormatPr defaultRowHeight="12.75" x14ac:dyDescent="0.2"/>
  <cols>
    <col min="1" max="2" width="2.5703125" customWidth="1"/>
    <col min="3" max="3" width="23.42578125" customWidth="1"/>
    <col min="4" max="5" width="1.28515625" customWidth="1"/>
    <col min="6" max="6" width="12" bestFit="1" customWidth="1"/>
    <col min="7" max="7" width="1.28515625" customWidth="1"/>
    <col min="8" max="8" width="17.5703125" bestFit="1" customWidth="1"/>
    <col min="9" max="9" width="1.28515625" customWidth="1"/>
    <col min="10" max="10" width="17.7109375" bestFit="1" customWidth="1"/>
    <col min="11" max="11" width="1.28515625" customWidth="1"/>
    <col min="12" max="12" width="11" bestFit="1" customWidth="1"/>
    <col min="13" max="13" width="1.28515625" customWidth="1"/>
    <col min="14" max="14" width="14.85546875" bestFit="1" customWidth="1"/>
    <col min="15" max="15" width="1.28515625" customWidth="1"/>
    <col min="16" max="16" width="11.85546875" bestFit="1" customWidth="1"/>
    <col min="17" max="17" width="1.28515625" customWidth="1"/>
    <col min="18" max="18" width="16.140625" bestFit="1" customWidth="1"/>
    <col min="19" max="19" width="1.28515625" customWidth="1"/>
    <col min="20" max="20" width="12.140625" bestFit="1" customWidth="1"/>
    <col min="21" max="21" width="1.28515625" customWidth="1"/>
    <col min="22" max="22" width="16.140625" bestFit="1" customWidth="1"/>
    <col min="23" max="23" width="1.28515625" customWidth="1"/>
    <col min="24" max="24" width="17.7109375" bestFit="1" customWidth="1"/>
    <col min="25" max="25" width="1.28515625" customWidth="1"/>
    <col min="26" max="26" width="17.5703125" bestFit="1" customWidth="1"/>
    <col min="27" max="27" width="1.28515625" customWidth="1"/>
    <col min="28" max="28" width="18.28515625" bestFit="1" customWidth="1"/>
    <col min="29" max="29" width="0.28515625" customWidth="1"/>
    <col min="31" max="31" width="16.42578125" bestFit="1" customWidth="1"/>
  </cols>
  <sheetData>
    <row r="1" spans="1:31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  <c r="Y1" s="27"/>
      <c r="Z1" s="27"/>
      <c r="AA1" s="27"/>
      <c r="AB1" s="27"/>
    </row>
    <row r="2" spans="1:31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  <c r="X2" s="27"/>
      <c r="Y2" s="27"/>
      <c r="Z2" s="27"/>
      <c r="AA2" s="27"/>
      <c r="AB2" s="27"/>
    </row>
    <row r="3" spans="1:31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  <c r="AA3" s="27"/>
      <c r="AB3" s="27"/>
    </row>
    <row r="4" spans="1:31" ht="14.45" customHeight="1" x14ac:dyDescent="0.2">
      <c r="A4" s="1" t="s">
        <v>3</v>
      </c>
      <c r="B4" s="28" t="s">
        <v>4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</row>
    <row r="5" spans="1:31" ht="14.45" customHeight="1" x14ac:dyDescent="0.2">
      <c r="A5" s="28" t="s">
        <v>5</v>
      </c>
      <c r="B5" s="28"/>
      <c r="C5" s="28" t="s">
        <v>6</v>
      </c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</row>
    <row r="6" spans="1:31" ht="14.45" customHeight="1" x14ac:dyDescent="0.2">
      <c r="F6" s="24" t="s">
        <v>7</v>
      </c>
      <c r="G6" s="24"/>
      <c r="H6" s="24"/>
      <c r="I6" s="24"/>
      <c r="J6" s="24"/>
      <c r="L6" s="24" t="s">
        <v>8</v>
      </c>
      <c r="M6" s="24"/>
      <c r="N6" s="24"/>
      <c r="O6" s="24"/>
      <c r="P6" s="24"/>
      <c r="Q6" s="24"/>
      <c r="R6" s="24"/>
      <c r="T6" s="24" t="s">
        <v>9</v>
      </c>
      <c r="U6" s="24"/>
      <c r="V6" s="24"/>
      <c r="W6" s="24"/>
      <c r="X6" s="24"/>
      <c r="Y6" s="24"/>
      <c r="Z6" s="24"/>
      <c r="AA6" s="24"/>
      <c r="AB6" s="24"/>
    </row>
    <row r="7" spans="1:31" ht="14.45" customHeight="1" x14ac:dyDescent="0.2">
      <c r="F7" s="3"/>
      <c r="G7" s="3"/>
      <c r="H7" s="3"/>
      <c r="I7" s="3"/>
      <c r="J7" s="3"/>
      <c r="L7" s="23" t="s">
        <v>10</v>
      </c>
      <c r="M7" s="23"/>
      <c r="N7" s="23"/>
      <c r="O7" s="3"/>
      <c r="P7" s="23" t="s">
        <v>11</v>
      </c>
      <c r="Q7" s="23"/>
      <c r="R7" s="23"/>
      <c r="T7" s="3"/>
      <c r="U7" s="3"/>
      <c r="V7" s="3"/>
      <c r="W7" s="3"/>
      <c r="X7" s="3"/>
      <c r="Y7" s="3"/>
      <c r="Z7" s="3"/>
      <c r="AA7" s="3"/>
      <c r="AB7" s="3"/>
    </row>
    <row r="8" spans="1:31" ht="14.45" customHeight="1" x14ac:dyDescent="0.2">
      <c r="A8" s="24" t="s">
        <v>12</v>
      </c>
      <c r="B8" s="24"/>
      <c r="C8" s="24"/>
      <c r="E8" s="24" t="s">
        <v>13</v>
      </c>
      <c r="F8" s="24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31" ht="21.75" customHeight="1" x14ac:dyDescent="0.2">
      <c r="A9" s="25" t="s">
        <v>19</v>
      </c>
      <c r="B9" s="25"/>
      <c r="C9" s="25"/>
      <c r="E9" s="26">
        <v>12941919</v>
      </c>
      <c r="F9" s="26"/>
      <c r="G9" s="11"/>
      <c r="H9" s="10">
        <v>48218937256</v>
      </c>
      <c r="I9" s="11"/>
      <c r="J9" s="10">
        <v>25729829163.900002</v>
      </c>
      <c r="K9" s="11"/>
      <c r="L9" s="10">
        <v>0</v>
      </c>
      <c r="M9" s="11"/>
      <c r="N9" s="10">
        <v>0</v>
      </c>
      <c r="O9" s="11"/>
      <c r="P9" s="10">
        <v>-941919</v>
      </c>
      <c r="Q9" s="11"/>
      <c r="R9" s="10">
        <v>1585901117</v>
      </c>
      <c r="S9" s="11"/>
      <c r="T9" s="10">
        <v>12000000</v>
      </c>
      <c r="U9" s="11"/>
      <c r="V9" s="10">
        <v>1645</v>
      </c>
      <c r="W9" s="11"/>
      <c r="X9" s="10">
        <v>44709540146</v>
      </c>
      <c r="Y9" s="11"/>
      <c r="Z9" s="10">
        <v>19622547000</v>
      </c>
      <c r="AA9" s="11"/>
      <c r="AB9" s="12">
        <f>Z9/2884325827233*100</f>
        <v>0.68031658610582013</v>
      </c>
      <c r="AE9" s="17"/>
    </row>
    <row r="10" spans="1:31" ht="21.75" customHeight="1" x14ac:dyDescent="0.2">
      <c r="A10" s="22" t="s">
        <v>20</v>
      </c>
      <c r="B10" s="22"/>
      <c r="C10" s="22"/>
      <c r="E10" s="20">
        <v>10000000</v>
      </c>
      <c r="F10" s="20"/>
      <c r="G10" s="11"/>
      <c r="H10" s="13">
        <v>25055723200</v>
      </c>
      <c r="I10" s="11"/>
      <c r="J10" s="13">
        <v>24642499500</v>
      </c>
      <c r="K10" s="11"/>
      <c r="L10" s="13">
        <v>0</v>
      </c>
      <c r="M10" s="11"/>
      <c r="N10" s="13">
        <v>0</v>
      </c>
      <c r="O10" s="11"/>
      <c r="P10" s="13">
        <v>0</v>
      </c>
      <c r="Q10" s="11"/>
      <c r="R10" s="13">
        <v>0</v>
      </c>
      <c r="S10" s="11"/>
      <c r="T10" s="13">
        <v>10000000</v>
      </c>
      <c r="U10" s="11"/>
      <c r="V10" s="13">
        <v>2498</v>
      </c>
      <c r="W10" s="11"/>
      <c r="X10" s="13">
        <v>25055723200</v>
      </c>
      <c r="Y10" s="11"/>
      <c r="Z10" s="13">
        <v>24831369000</v>
      </c>
      <c r="AA10" s="11"/>
      <c r="AB10" s="18">
        <f t="shared" ref="AB10:AB57" si="0">Z10/2884325827233*100</f>
        <v>0.86090720977322122</v>
      </c>
    </row>
    <row r="11" spans="1:31" ht="21.75" customHeight="1" x14ac:dyDescent="0.2">
      <c r="A11" s="22" t="s">
        <v>21</v>
      </c>
      <c r="B11" s="22"/>
      <c r="C11" s="22"/>
      <c r="E11" s="20">
        <v>80467959</v>
      </c>
      <c r="F11" s="20"/>
      <c r="G11" s="11"/>
      <c r="H11" s="13">
        <v>126382344961</v>
      </c>
      <c r="I11" s="11"/>
      <c r="J11" s="13">
        <v>132942008258.245</v>
      </c>
      <c r="K11" s="11"/>
      <c r="L11" s="13">
        <v>0</v>
      </c>
      <c r="M11" s="11"/>
      <c r="N11" s="13">
        <v>0</v>
      </c>
      <c r="O11" s="11"/>
      <c r="P11" s="13">
        <v>0</v>
      </c>
      <c r="Q11" s="11"/>
      <c r="R11" s="13">
        <v>0</v>
      </c>
      <c r="S11" s="11"/>
      <c r="T11" s="13">
        <v>80467959</v>
      </c>
      <c r="U11" s="11"/>
      <c r="V11" s="13">
        <v>1851</v>
      </c>
      <c r="W11" s="11"/>
      <c r="X11" s="13">
        <v>126382344961</v>
      </c>
      <c r="Y11" s="11"/>
      <c r="Z11" s="13">
        <v>148059962265.95099</v>
      </c>
      <c r="AA11" s="11"/>
      <c r="AB11" s="18">
        <f t="shared" si="0"/>
        <v>5.1332606347039613</v>
      </c>
    </row>
    <row r="12" spans="1:31" ht="21.75" customHeight="1" x14ac:dyDescent="0.2">
      <c r="A12" s="22" t="s">
        <v>22</v>
      </c>
      <c r="B12" s="22"/>
      <c r="C12" s="22"/>
      <c r="E12" s="20">
        <v>10056657</v>
      </c>
      <c r="F12" s="20"/>
      <c r="G12" s="11"/>
      <c r="H12" s="13">
        <v>24022272000</v>
      </c>
      <c r="I12" s="11"/>
      <c r="J12" s="13">
        <v>21753080082.489601</v>
      </c>
      <c r="K12" s="11"/>
      <c r="L12" s="13">
        <v>0</v>
      </c>
      <c r="M12" s="11"/>
      <c r="N12" s="13">
        <v>0</v>
      </c>
      <c r="O12" s="11"/>
      <c r="P12" s="13">
        <v>0</v>
      </c>
      <c r="Q12" s="11"/>
      <c r="R12" s="13">
        <v>0</v>
      </c>
      <c r="S12" s="11"/>
      <c r="T12" s="13">
        <v>10056657</v>
      </c>
      <c r="U12" s="11"/>
      <c r="V12" s="13">
        <v>2135</v>
      </c>
      <c r="W12" s="11"/>
      <c r="X12" s="13">
        <v>24022272000</v>
      </c>
      <c r="Y12" s="11"/>
      <c r="Z12" s="13">
        <v>21343210466.964699</v>
      </c>
      <c r="AA12" s="11"/>
      <c r="AB12" s="18">
        <f t="shared" si="0"/>
        <v>0.73997224118884419</v>
      </c>
    </row>
    <row r="13" spans="1:31" ht="21.75" customHeight="1" x14ac:dyDescent="0.2">
      <c r="A13" s="22" t="s">
        <v>23</v>
      </c>
      <c r="B13" s="22"/>
      <c r="C13" s="22"/>
      <c r="E13" s="20">
        <v>12418268</v>
      </c>
      <c r="F13" s="20"/>
      <c r="G13" s="11"/>
      <c r="H13" s="13">
        <v>65999873362</v>
      </c>
      <c r="I13" s="11"/>
      <c r="J13" s="13">
        <v>37625668122.8592</v>
      </c>
      <c r="K13" s="11"/>
      <c r="L13" s="13">
        <v>0</v>
      </c>
      <c r="M13" s="11"/>
      <c r="N13" s="13">
        <v>0</v>
      </c>
      <c r="O13" s="11"/>
      <c r="P13" s="13">
        <v>0</v>
      </c>
      <c r="Q13" s="11"/>
      <c r="R13" s="13">
        <v>0</v>
      </c>
      <c r="S13" s="11"/>
      <c r="T13" s="13">
        <v>12418268</v>
      </c>
      <c r="U13" s="11"/>
      <c r="V13" s="13">
        <v>3099</v>
      </c>
      <c r="W13" s="11"/>
      <c r="X13" s="13">
        <v>65999873362</v>
      </c>
      <c r="Y13" s="11"/>
      <c r="Z13" s="13">
        <v>38255231467.434601</v>
      </c>
      <c r="AA13" s="11"/>
      <c r="AB13" s="18">
        <f t="shared" si="0"/>
        <v>1.3263144928440254</v>
      </c>
    </row>
    <row r="14" spans="1:31" ht="21.75" customHeight="1" x14ac:dyDescent="0.2">
      <c r="A14" s="22" t="s">
        <v>24</v>
      </c>
      <c r="B14" s="22"/>
      <c r="C14" s="22"/>
      <c r="E14" s="20">
        <v>32732584</v>
      </c>
      <c r="F14" s="20"/>
      <c r="G14" s="11"/>
      <c r="H14" s="13">
        <v>76540690376</v>
      </c>
      <c r="I14" s="11"/>
      <c r="J14" s="13">
        <v>73600560433.202393</v>
      </c>
      <c r="K14" s="11"/>
      <c r="L14" s="13">
        <v>0</v>
      </c>
      <c r="M14" s="11"/>
      <c r="N14" s="13">
        <v>0</v>
      </c>
      <c r="O14" s="11"/>
      <c r="P14" s="13">
        <v>-732584</v>
      </c>
      <c r="Q14" s="11"/>
      <c r="R14" s="13">
        <v>1652630304</v>
      </c>
      <c r="S14" s="11"/>
      <c r="T14" s="13">
        <v>32000000</v>
      </c>
      <c r="U14" s="11"/>
      <c r="V14" s="13">
        <v>2154</v>
      </c>
      <c r="W14" s="11"/>
      <c r="X14" s="13">
        <v>74827642454</v>
      </c>
      <c r="Y14" s="11"/>
      <c r="Z14" s="13">
        <v>68517878400</v>
      </c>
      <c r="AA14" s="11"/>
      <c r="AB14" s="18">
        <f t="shared" si="0"/>
        <v>2.3755249061348516</v>
      </c>
    </row>
    <row r="15" spans="1:31" ht="21.75" customHeight="1" x14ac:dyDescent="0.2">
      <c r="A15" s="22" t="s">
        <v>25</v>
      </c>
      <c r="B15" s="22"/>
      <c r="C15" s="22"/>
      <c r="E15" s="20">
        <v>6300000</v>
      </c>
      <c r="F15" s="20"/>
      <c r="G15" s="11"/>
      <c r="H15" s="13">
        <v>90315843663</v>
      </c>
      <c r="I15" s="11"/>
      <c r="J15" s="13">
        <v>85295454300</v>
      </c>
      <c r="K15" s="11"/>
      <c r="L15" s="13">
        <v>0</v>
      </c>
      <c r="M15" s="11"/>
      <c r="N15" s="13">
        <v>0</v>
      </c>
      <c r="O15" s="11"/>
      <c r="P15" s="13">
        <v>0</v>
      </c>
      <c r="Q15" s="11"/>
      <c r="R15" s="13">
        <v>0</v>
      </c>
      <c r="S15" s="11"/>
      <c r="T15" s="13">
        <v>6300000</v>
      </c>
      <c r="U15" s="11"/>
      <c r="V15" s="13">
        <v>15060</v>
      </c>
      <c r="W15" s="11"/>
      <c r="X15" s="13">
        <v>90315843663</v>
      </c>
      <c r="Y15" s="11"/>
      <c r="Z15" s="13">
        <v>94313475900</v>
      </c>
      <c r="AA15" s="11"/>
      <c r="AB15" s="18">
        <f t="shared" si="0"/>
        <v>3.2698620596022292</v>
      </c>
    </row>
    <row r="16" spans="1:31" ht="21.75" customHeight="1" x14ac:dyDescent="0.2">
      <c r="A16" s="22" t="s">
        <v>26</v>
      </c>
      <c r="B16" s="22"/>
      <c r="C16" s="22"/>
      <c r="E16" s="20">
        <v>2000000</v>
      </c>
      <c r="F16" s="20"/>
      <c r="G16" s="11"/>
      <c r="H16" s="13">
        <v>74747809440</v>
      </c>
      <c r="I16" s="11"/>
      <c r="J16" s="13">
        <v>65408490000</v>
      </c>
      <c r="K16" s="11"/>
      <c r="L16" s="13">
        <v>0</v>
      </c>
      <c r="M16" s="11"/>
      <c r="N16" s="13">
        <v>0</v>
      </c>
      <c r="O16" s="11"/>
      <c r="P16" s="13">
        <v>0</v>
      </c>
      <c r="Q16" s="11"/>
      <c r="R16" s="13">
        <v>0</v>
      </c>
      <c r="S16" s="11"/>
      <c r="T16" s="13">
        <v>2000000</v>
      </c>
      <c r="U16" s="11"/>
      <c r="V16" s="13">
        <v>35200</v>
      </c>
      <c r="W16" s="11"/>
      <c r="X16" s="13">
        <v>74747809440</v>
      </c>
      <c r="Y16" s="11"/>
      <c r="Z16" s="13">
        <v>69981120000</v>
      </c>
      <c r="AA16" s="11"/>
      <c r="AB16" s="18">
        <f t="shared" si="0"/>
        <v>2.4262557072872206</v>
      </c>
    </row>
    <row r="17" spans="1:28" ht="21.75" customHeight="1" x14ac:dyDescent="0.2">
      <c r="A17" s="22" t="s">
        <v>27</v>
      </c>
      <c r="B17" s="22"/>
      <c r="C17" s="22"/>
      <c r="E17" s="20">
        <v>11200000</v>
      </c>
      <c r="F17" s="20"/>
      <c r="G17" s="11"/>
      <c r="H17" s="13">
        <v>142001655017</v>
      </c>
      <c r="I17" s="11"/>
      <c r="J17" s="13">
        <v>135492991200</v>
      </c>
      <c r="K17" s="11"/>
      <c r="L17" s="13">
        <v>0</v>
      </c>
      <c r="M17" s="11"/>
      <c r="N17" s="13">
        <v>0</v>
      </c>
      <c r="O17" s="11"/>
      <c r="P17" s="13">
        <v>0</v>
      </c>
      <c r="Q17" s="11"/>
      <c r="R17" s="13">
        <v>0</v>
      </c>
      <c r="S17" s="11"/>
      <c r="T17" s="13">
        <v>11200000</v>
      </c>
      <c r="U17" s="11"/>
      <c r="V17" s="13">
        <v>10840</v>
      </c>
      <c r="W17" s="11"/>
      <c r="X17" s="13">
        <v>142001655017</v>
      </c>
      <c r="Y17" s="11"/>
      <c r="Z17" s="13">
        <v>120685622400</v>
      </c>
      <c r="AA17" s="11"/>
      <c r="AB17" s="18">
        <f t="shared" si="0"/>
        <v>4.1841882515671429</v>
      </c>
    </row>
    <row r="18" spans="1:28" ht="21.75" customHeight="1" x14ac:dyDescent="0.2">
      <c r="A18" s="22" t="s">
        <v>28</v>
      </c>
      <c r="B18" s="22"/>
      <c r="C18" s="22"/>
      <c r="E18" s="20">
        <v>735000</v>
      </c>
      <c r="F18" s="20"/>
      <c r="G18" s="11"/>
      <c r="H18" s="13">
        <v>113772090741</v>
      </c>
      <c r="I18" s="11"/>
      <c r="J18" s="13">
        <v>102667670910</v>
      </c>
      <c r="K18" s="11"/>
      <c r="L18" s="13">
        <v>0</v>
      </c>
      <c r="M18" s="11"/>
      <c r="N18" s="13">
        <v>0</v>
      </c>
      <c r="O18" s="11"/>
      <c r="P18" s="13">
        <v>-70000</v>
      </c>
      <c r="Q18" s="11"/>
      <c r="R18" s="13">
        <v>10291509291</v>
      </c>
      <c r="S18" s="11"/>
      <c r="T18" s="13">
        <v>665000</v>
      </c>
      <c r="U18" s="11"/>
      <c r="V18" s="13">
        <v>179190</v>
      </c>
      <c r="W18" s="11"/>
      <c r="X18" s="13">
        <v>102936653526</v>
      </c>
      <c r="Y18" s="11"/>
      <c r="Z18" s="13">
        <v>118452339967.5</v>
      </c>
      <c r="AA18" s="11"/>
      <c r="AB18" s="18">
        <f t="shared" si="0"/>
        <v>4.1067600216697446</v>
      </c>
    </row>
    <row r="19" spans="1:28" ht="21.75" customHeight="1" x14ac:dyDescent="0.2">
      <c r="A19" s="22" t="s">
        <v>29</v>
      </c>
      <c r="B19" s="22"/>
      <c r="C19" s="22"/>
      <c r="E19" s="20">
        <v>5009950</v>
      </c>
      <c r="F19" s="20"/>
      <c r="G19" s="11"/>
      <c r="H19" s="13">
        <v>91916236794</v>
      </c>
      <c r="I19" s="11"/>
      <c r="J19" s="13">
        <v>61753745889</v>
      </c>
      <c r="K19" s="11"/>
      <c r="L19" s="13">
        <v>0</v>
      </c>
      <c r="M19" s="11"/>
      <c r="N19" s="13">
        <v>0</v>
      </c>
      <c r="O19" s="11"/>
      <c r="P19" s="13">
        <v>-109950</v>
      </c>
      <c r="Q19" s="11"/>
      <c r="R19" s="13">
        <v>1356947964</v>
      </c>
      <c r="S19" s="11"/>
      <c r="T19" s="13">
        <v>4900000</v>
      </c>
      <c r="U19" s="11"/>
      <c r="V19" s="13">
        <v>11720</v>
      </c>
      <c r="W19" s="11"/>
      <c r="X19" s="13">
        <v>89899013019</v>
      </c>
      <c r="Y19" s="11"/>
      <c r="Z19" s="13">
        <v>57086303400</v>
      </c>
      <c r="AA19" s="11"/>
      <c r="AB19" s="18">
        <f t="shared" si="0"/>
        <v>1.9791905221319672</v>
      </c>
    </row>
    <row r="20" spans="1:28" ht="21.75" customHeight="1" x14ac:dyDescent="0.2">
      <c r="A20" s="22" t="s">
        <v>30</v>
      </c>
      <c r="B20" s="22"/>
      <c r="C20" s="22"/>
      <c r="E20" s="20">
        <v>279936</v>
      </c>
      <c r="F20" s="20"/>
      <c r="G20" s="11"/>
      <c r="H20" s="13">
        <v>33166297358</v>
      </c>
      <c r="I20" s="11"/>
      <c r="J20" s="13">
        <v>45071453578.176003</v>
      </c>
      <c r="K20" s="11"/>
      <c r="L20" s="13">
        <v>0</v>
      </c>
      <c r="M20" s="11"/>
      <c r="N20" s="13">
        <v>0</v>
      </c>
      <c r="O20" s="11"/>
      <c r="P20" s="13">
        <v>0</v>
      </c>
      <c r="Q20" s="11"/>
      <c r="R20" s="13">
        <v>0</v>
      </c>
      <c r="S20" s="11"/>
      <c r="T20" s="13">
        <v>279936</v>
      </c>
      <c r="U20" s="11"/>
      <c r="V20" s="13">
        <v>175600</v>
      </c>
      <c r="W20" s="11"/>
      <c r="X20" s="13">
        <v>33166297358</v>
      </c>
      <c r="Y20" s="11"/>
      <c r="Z20" s="13">
        <v>48864278868.480003</v>
      </c>
      <c r="AA20" s="11"/>
      <c r="AB20" s="18">
        <f t="shared" si="0"/>
        <v>1.6941317242010978</v>
      </c>
    </row>
    <row r="21" spans="1:28" ht="21.75" customHeight="1" x14ac:dyDescent="0.2">
      <c r="A21" s="22" t="s">
        <v>31</v>
      </c>
      <c r="B21" s="22"/>
      <c r="C21" s="22"/>
      <c r="E21" s="20">
        <v>1800000</v>
      </c>
      <c r="F21" s="20"/>
      <c r="G21" s="11"/>
      <c r="H21" s="13">
        <v>9368498883</v>
      </c>
      <c r="I21" s="11"/>
      <c r="J21" s="13">
        <v>8425766610</v>
      </c>
      <c r="K21" s="11"/>
      <c r="L21" s="13">
        <v>0</v>
      </c>
      <c r="M21" s="11"/>
      <c r="N21" s="13">
        <v>0</v>
      </c>
      <c r="O21" s="11"/>
      <c r="P21" s="13">
        <v>0</v>
      </c>
      <c r="Q21" s="11"/>
      <c r="R21" s="13">
        <v>0</v>
      </c>
      <c r="S21" s="11"/>
      <c r="T21" s="13">
        <v>1800000</v>
      </c>
      <c r="U21" s="11"/>
      <c r="V21" s="13">
        <v>5572</v>
      </c>
      <c r="W21" s="11"/>
      <c r="X21" s="13">
        <v>9368498883</v>
      </c>
      <c r="Y21" s="11"/>
      <c r="Z21" s="13">
        <v>9969923880</v>
      </c>
      <c r="AA21" s="11"/>
      <c r="AB21" s="18">
        <f t="shared" si="0"/>
        <v>0.34565872502568051</v>
      </c>
    </row>
    <row r="22" spans="1:28" ht="21.75" customHeight="1" x14ac:dyDescent="0.2">
      <c r="A22" s="22" t="s">
        <v>32</v>
      </c>
      <c r="B22" s="22"/>
      <c r="C22" s="22"/>
      <c r="E22" s="20">
        <v>1123919</v>
      </c>
      <c r="F22" s="20"/>
      <c r="G22" s="11"/>
      <c r="H22" s="13">
        <v>50148811589</v>
      </c>
      <c r="I22" s="11"/>
      <c r="J22" s="13">
        <v>54744352415.550003</v>
      </c>
      <c r="K22" s="11"/>
      <c r="L22" s="13">
        <v>0</v>
      </c>
      <c r="M22" s="11"/>
      <c r="N22" s="13">
        <v>0</v>
      </c>
      <c r="O22" s="11"/>
      <c r="P22" s="13">
        <v>-123919</v>
      </c>
      <c r="Q22" s="11"/>
      <c r="R22" s="13">
        <v>6802583464</v>
      </c>
      <c r="S22" s="11"/>
      <c r="T22" s="13">
        <v>1000000</v>
      </c>
      <c r="U22" s="11"/>
      <c r="V22" s="13">
        <v>53800</v>
      </c>
      <c r="W22" s="11"/>
      <c r="X22" s="13">
        <v>44619595879</v>
      </c>
      <c r="Y22" s="11"/>
      <c r="Z22" s="13">
        <v>53479890000</v>
      </c>
      <c r="AA22" s="11"/>
      <c r="AB22" s="18">
        <f t="shared" si="0"/>
        <v>1.854155639943927</v>
      </c>
    </row>
    <row r="23" spans="1:28" ht="21.75" customHeight="1" x14ac:dyDescent="0.2">
      <c r="A23" s="22" t="s">
        <v>33</v>
      </c>
      <c r="B23" s="22"/>
      <c r="C23" s="22"/>
      <c r="E23" s="20">
        <v>15611111</v>
      </c>
      <c r="F23" s="20"/>
      <c r="G23" s="11"/>
      <c r="H23" s="13">
        <v>40041569195</v>
      </c>
      <c r="I23" s="11"/>
      <c r="J23" s="13">
        <v>36467828490.442497</v>
      </c>
      <c r="K23" s="11"/>
      <c r="L23" s="13">
        <v>0</v>
      </c>
      <c r="M23" s="11"/>
      <c r="N23" s="13">
        <v>0</v>
      </c>
      <c r="O23" s="11"/>
      <c r="P23" s="13">
        <v>0</v>
      </c>
      <c r="Q23" s="11"/>
      <c r="R23" s="13">
        <v>0</v>
      </c>
      <c r="S23" s="11"/>
      <c r="T23" s="13">
        <v>15611111</v>
      </c>
      <c r="U23" s="11"/>
      <c r="V23" s="13">
        <v>2358</v>
      </c>
      <c r="W23" s="11"/>
      <c r="X23" s="13">
        <v>40041569195</v>
      </c>
      <c r="Y23" s="11"/>
      <c r="Z23" s="13">
        <v>36591974289.558899</v>
      </c>
      <c r="AA23" s="11"/>
      <c r="AB23" s="18">
        <f t="shared" si="0"/>
        <v>1.2686491222339613</v>
      </c>
    </row>
    <row r="24" spans="1:28" ht="21.75" customHeight="1" x14ac:dyDescent="0.2">
      <c r="A24" s="22" t="s">
        <v>34</v>
      </c>
      <c r="B24" s="22"/>
      <c r="C24" s="22"/>
      <c r="E24" s="20">
        <v>4560000</v>
      </c>
      <c r="F24" s="20"/>
      <c r="G24" s="11"/>
      <c r="H24" s="13">
        <v>22145435827</v>
      </c>
      <c r="I24" s="11"/>
      <c r="J24" s="13">
        <v>29554299360</v>
      </c>
      <c r="K24" s="11"/>
      <c r="L24" s="13">
        <v>0</v>
      </c>
      <c r="M24" s="11"/>
      <c r="N24" s="13">
        <v>0</v>
      </c>
      <c r="O24" s="11"/>
      <c r="P24" s="13">
        <v>-4560000</v>
      </c>
      <c r="Q24" s="11"/>
      <c r="R24" s="13">
        <v>29418313321</v>
      </c>
      <c r="S24" s="11"/>
      <c r="T24" s="13">
        <v>0</v>
      </c>
      <c r="U24" s="11"/>
      <c r="V24" s="13">
        <v>0</v>
      </c>
      <c r="W24" s="11"/>
      <c r="X24" s="13">
        <v>0</v>
      </c>
      <c r="Y24" s="11"/>
      <c r="Z24" s="13">
        <v>0</v>
      </c>
      <c r="AA24" s="11"/>
      <c r="AB24" s="18">
        <f t="shared" si="0"/>
        <v>0</v>
      </c>
    </row>
    <row r="25" spans="1:28" ht="21.75" customHeight="1" x14ac:dyDescent="0.2">
      <c r="A25" s="22" t="s">
        <v>35</v>
      </c>
      <c r="B25" s="22"/>
      <c r="C25" s="22"/>
      <c r="E25" s="20">
        <v>5000000</v>
      </c>
      <c r="F25" s="20"/>
      <c r="G25" s="11"/>
      <c r="H25" s="13">
        <v>82136315260</v>
      </c>
      <c r="I25" s="11"/>
      <c r="J25" s="13">
        <v>64265332500</v>
      </c>
      <c r="K25" s="11"/>
      <c r="L25" s="13">
        <v>0</v>
      </c>
      <c r="M25" s="11"/>
      <c r="N25" s="13">
        <v>0</v>
      </c>
      <c r="O25" s="11"/>
      <c r="P25" s="13">
        <v>-532273</v>
      </c>
      <c r="Q25" s="11"/>
      <c r="R25" s="13">
        <v>6857151413</v>
      </c>
      <c r="S25" s="11"/>
      <c r="T25" s="13">
        <v>4467727</v>
      </c>
      <c r="U25" s="11"/>
      <c r="V25" s="13">
        <v>12700</v>
      </c>
      <c r="W25" s="11"/>
      <c r="X25" s="13">
        <v>73392526672</v>
      </c>
      <c r="Y25" s="11"/>
      <c r="Z25" s="13">
        <v>56402529109.245003</v>
      </c>
      <c r="AA25" s="11"/>
      <c r="AB25" s="18">
        <f t="shared" si="0"/>
        <v>1.9554839670576762</v>
      </c>
    </row>
    <row r="26" spans="1:28" ht="21.75" customHeight="1" x14ac:dyDescent="0.2">
      <c r="A26" s="22" t="s">
        <v>36</v>
      </c>
      <c r="B26" s="22"/>
      <c r="C26" s="22"/>
      <c r="E26" s="20">
        <v>625000</v>
      </c>
      <c r="F26" s="20"/>
      <c r="G26" s="11"/>
      <c r="H26" s="13">
        <v>5292301050</v>
      </c>
      <c r="I26" s="11"/>
      <c r="J26" s="13">
        <v>5249826562.5</v>
      </c>
      <c r="K26" s="11"/>
      <c r="L26" s="13">
        <v>0</v>
      </c>
      <c r="M26" s="11"/>
      <c r="N26" s="13">
        <v>0</v>
      </c>
      <c r="O26" s="11"/>
      <c r="P26" s="13">
        <v>-625000</v>
      </c>
      <c r="Q26" s="11"/>
      <c r="R26" s="13">
        <v>4941367648</v>
      </c>
      <c r="S26" s="11"/>
      <c r="T26" s="13">
        <v>0</v>
      </c>
      <c r="U26" s="11"/>
      <c r="V26" s="13">
        <v>0</v>
      </c>
      <c r="W26" s="11"/>
      <c r="X26" s="13">
        <v>0</v>
      </c>
      <c r="Y26" s="11"/>
      <c r="Z26" s="13">
        <v>0</v>
      </c>
      <c r="AA26" s="11"/>
      <c r="AB26" s="18">
        <f t="shared" si="0"/>
        <v>0</v>
      </c>
    </row>
    <row r="27" spans="1:28" ht="21.75" customHeight="1" x14ac:dyDescent="0.2">
      <c r="A27" s="22" t="s">
        <v>37</v>
      </c>
      <c r="B27" s="22"/>
      <c r="C27" s="22"/>
      <c r="E27" s="20">
        <v>3131631</v>
      </c>
      <c r="F27" s="20"/>
      <c r="G27" s="11"/>
      <c r="H27" s="13">
        <v>35259033429</v>
      </c>
      <c r="I27" s="11"/>
      <c r="J27" s="13">
        <v>31534667668.921501</v>
      </c>
      <c r="K27" s="11"/>
      <c r="L27" s="13">
        <v>0</v>
      </c>
      <c r="M27" s="11"/>
      <c r="N27" s="13">
        <v>0</v>
      </c>
      <c r="O27" s="11"/>
      <c r="P27" s="13">
        <v>0</v>
      </c>
      <c r="Q27" s="11"/>
      <c r="R27" s="13">
        <v>0</v>
      </c>
      <c r="S27" s="11"/>
      <c r="T27" s="13">
        <v>3131631</v>
      </c>
      <c r="U27" s="11"/>
      <c r="V27" s="13">
        <v>7280</v>
      </c>
      <c r="W27" s="11"/>
      <c r="X27" s="13">
        <v>35259033429</v>
      </c>
      <c r="Y27" s="11"/>
      <c r="Z27" s="13">
        <v>22662623951.604</v>
      </c>
      <c r="AA27" s="11"/>
      <c r="AB27" s="18">
        <f t="shared" si="0"/>
        <v>0.78571650046017094</v>
      </c>
    </row>
    <row r="28" spans="1:28" ht="21.75" customHeight="1" x14ac:dyDescent="0.2">
      <c r="A28" s="22" t="s">
        <v>38</v>
      </c>
      <c r="B28" s="22"/>
      <c r="C28" s="22"/>
      <c r="E28" s="20">
        <v>2417362</v>
      </c>
      <c r="F28" s="20"/>
      <c r="G28" s="11"/>
      <c r="H28" s="13">
        <v>65780072542</v>
      </c>
      <c r="I28" s="11"/>
      <c r="J28" s="13">
        <v>56349850423.544998</v>
      </c>
      <c r="K28" s="11"/>
      <c r="L28" s="13">
        <v>0</v>
      </c>
      <c r="M28" s="11"/>
      <c r="N28" s="13">
        <v>0</v>
      </c>
      <c r="O28" s="11"/>
      <c r="P28" s="13">
        <v>-17362</v>
      </c>
      <c r="Q28" s="11"/>
      <c r="R28" s="13">
        <v>437262593</v>
      </c>
      <c r="S28" s="11"/>
      <c r="T28" s="13">
        <v>2400000</v>
      </c>
      <c r="U28" s="11"/>
      <c r="V28" s="13">
        <v>27070</v>
      </c>
      <c r="W28" s="11"/>
      <c r="X28" s="13">
        <v>65307626289</v>
      </c>
      <c r="Y28" s="11"/>
      <c r="Z28" s="13">
        <v>64581440400</v>
      </c>
      <c r="AA28" s="11"/>
      <c r="AB28" s="18">
        <f t="shared" si="0"/>
        <v>2.2390480225999454</v>
      </c>
    </row>
    <row r="29" spans="1:28" ht="21.75" customHeight="1" x14ac:dyDescent="0.2">
      <c r="A29" s="22" t="s">
        <v>39</v>
      </c>
      <c r="B29" s="22"/>
      <c r="C29" s="22"/>
      <c r="E29" s="20">
        <v>16394</v>
      </c>
      <c r="F29" s="20"/>
      <c r="G29" s="11"/>
      <c r="H29" s="13">
        <v>116880038</v>
      </c>
      <c r="I29" s="11"/>
      <c r="J29" s="13">
        <v>248683913.98199999</v>
      </c>
      <c r="K29" s="11"/>
      <c r="L29" s="13">
        <v>0</v>
      </c>
      <c r="M29" s="11"/>
      <c r="N29" s="13">
        <v>0</v>
      </c>
      <c r="O29" s="11"/>
      <c r="P29" s="13">
        <v>-16394</v>
      </c>
      <c r="Q29" s="11"/>
      <c r="R29" s="13">
        <v>251779269</v>
      </c>
      <c r="S29" s="11"/>
      <c r="T29" s="13">
        <v>0</v>
      </c>
      <c r="U29" s="11"/>
      <c r="V29" s="13">
        <v>0</v>
      </c>
      <c r="W29" s="11"/>
      <c r="X29" s="13">
        <v>0</v>
      </c>
      <c r="Y29" s="11"/>
      <c r="Z29" s="13">
        <v>0</v>
      </c>
      <c r="AA29" s="11"/>
      <c r="AB29" s="18">
        <f t="shared" si="0"/>
        <v>0</v>
      </c>
    </row>
    <row r="30" spans="1:28" ht="21.75" customHeight="1" x14ac:dyDescent="0.2">
      <c r="A30" s="22" t="s">
        <v>40</v>
      </c>
      <c r="B30" s="22"/>
      <c r="C30" s="22"/>
      <c r="E30" s="20">
        <v>18186340</v>
      </c>
      <c r="F30" s="20"/>
      <c r="G30" s="11"/>
      <c r="H30" s="13">
        <v>65567987126</v>
      </c>
      <c r="I30" s="11"/>
      <c r="J30" s="13">
        <v>43730999559.063004</v>
      </c>
      <c r="K30" s="11"/>
      <c r="L30" s="13">
        <v>0</v>
      </c>
      <c r="M30" s="11"/>
      <c r="N30" s="13">
        <v>0</v>
      </c>
      <c r="O30" s="11"/>
      <c r="P30" s="13">
        <v>-1186340</v>
      </c>
      <c r="Q30" s="11"/>
      <c r="R30" s="13">
        <v>2925702595</v>
      </c>
      <c r="S30" s="11"/>
      <c r="T30" s="13">
        <v>17000000</v>
      </c>
      <c r="U30" s="11"/>
      <c r="V30" s="13">
        <v>2478</v>
      </c>
      <c r="W30" s="11"/>
      <c r="X30" s="13">
        <v>61290824935</v>
      </c>
      <c r="Y30" s="11"/>
      <c r="Z30" s="13">
        <v>41875350300</v>
      </c>
      <c r="AA30" s="11"/>
      <c r="AB30" s="18">
        <f t="shared" si="0"/>
        <v>1.4518245443917821</v>
      </c>
    </row>
    <row r="31" spans="1:28" ht="21.75" customHeight="1" x14ac:dyDescent="0.2">
      <c r="A31" s="22" t="s">
        <v>41</v>
      </c>
      <c r="B31" s="22"/>
      <c r="C31" s="22"/>
      <c r="E31" s="20">
        <v>3300000</v>
      </c>
      <c r="F31" s="20"/>
      <c r="G31" s="11"/>
      <c r="H31" s="13">
        <v>31945465933</v>
      </c>
      <c r="I31" s="11"/>
      <c r="J31" s="13">
        <v>20830317750</v>
      </c>
      <c r="K31" s="11"/>
      <c r="L31" s="13">
        <v>0</v>
      </c>
      <c r="M31" s="11"/>
      <c r="N31" s="13">
        <v>0</v>
      </c>
      <c r="O31" s="11"/>
      <c r="P31" s="13">
        <v>-3300000</v>
      </c>
      <c r="Q31" s="11"/>
      <c r="R31" s="13">
        <v>24270191744</v>
      </c>
      <c r="S31" s="11"/>
      <c r="T31" s="13">
        <v>0</v>
      </c>
      <c r="U31" s="11"/>
      <c r="V31" s="13">
        <v>0</v>
      </c>
      <c r="W31" s="11"/>
      <c r="X31" s="13">
        <v>0</v>
      </c>
      <c r="Y31" s="11"/>
      <c r="Z31" s="13">
        <v>0</v>
      </c>
      <c r="AA31" s="11"/>
      <c r="AB31" s="18">
        <f t="shared" si="0"/>
        <v>0</v>
      </c>
    </row>
    <row r="32" spans="1:28" ht="21.75" customHeight="1" x14ac:dyDescent="0.2">
      <c r="A32" s="22" t="s">
        <v>42</v>
      </c>
      <c r="B32" s="22"/>
      <c r="C32" s="22"/>
      <c r="E32" s="20">
        <v>3448</v>
      </c>
      <c r="F32" s="20"/>
      <c r="G32" s="11"/>
      <c r="H32" s="13">
        <v>75998844</v>
      </c>
      <c r="I32" s="11"/>
      <c r="J32" s="13">
        <v>89971465.5</v>
      </c>
      <c r="K32" s="11"/>
      <c r="L32" s="13">
        <v>0</v>
      </c>
      <c r="M32" s="11"/>
      <c r="N32" s="13">
        <v>0</v>
      </c>
      <c r="O32" s="11"/>
      <c r="P32" s="13">
        <v>-3448</v>
      </c>
      <c r="Q32" s="11"/>
      <c r="R32" s="13">
        <v>88600475</v>
      </c>
      <c r="S32" s="11"/>
      <c r="T32" s="13">
        <v>0</v>
      </c>
      <c r="U32" s="11"/>
      <c r="V32" s="13">
        <v>0</v>
      </c>
      <c r="W32" s="11"/>
      <c r="X32" s="13">
        <v>0</v>
      </c>
      <c r="Y32" s="11"/>
      <c r="Z32" s="13">
        <v>0</v>
      </c>
      <c r="AA32" s="11"/>
      <c r="AB32" s="18">
        <f t="shared" si="0"/>
        <v>0</v>
      </c>
    </row>
    <row r="33" spans="1:28" ht="21.75" customHeight="1" x14ac:dyDescent="0.2">
      <c r="A33" s="22" t="s">
        <v>43</v>
      </c>
      <c r="B33" s="22"/>
      <c r="C33" s="22"/>
      <c r="E33" s="20">
        <v>45000008</v>
      </c>
      <c r="F33" s="20"/>
      <c r="G33" s="11"/>
      <c r="H33" s="13">
        <v>81768930550</v>
      </c>
      <c r="I33" s="11"/>
      <c r="J33" s="13">
        <v>78057790126.938004</v>
      </c>
      <c r="K33" s="11"/>
      <c r="L33" s="13">
        <v>0</v>
      </c>
      <c r="M33" s="11"/>
      <c r="N33" s="13">
        <v>0</v>
      </c>
      <c r="O33" s="11"/>
      <c r="P33" s="13">
        <v>-1</v>
      </c>
      <c r="Q33" s="11"/>
      <c r="R33" s="13">
        <v>1</v>
      </c>
      <c r="S33" s="11"/>
      <c r="T33" s="13">
        <v>45000007</v>
      </c>
      <c r="U33" s="11"/>
      <c r="V33" s="13">
        <v>2011</v>
      </c>
      <c r="W33" s="11"/>
      <c r="X33" s="13">
        <v>81768928733</v>
      </c>
      <c r="Y33" s="11"/>
      <c r="Z33" s="13">
        <v>89956568743.241898</v>
      </c>
      <c r="AA33" s="11"/>
      <c r="AB33" s="18">
        <f t="shared" si="0"/>
        <v>3.1188074486556641</v>
      </c>
    </row>
    <row r="34" spans="1:28" ht="21.75" customHeight="1" x14ac:dyDescent="0.2">
      <c r="A34" s="22" t="s">
        <v>44</v>
      </c>
      <c r="B34" s="22"/>
      <c r="C34" s="22"/>
      <c r="E34" s="20">
        <v>25982196</v>
      </c>
      <c r="F34" s="20"/>
      <c r="G34" s="11"/>
      <c r="H34" s="13">
        <v>128443872168</v>
      </c>
      <c r="I34" s="11"/>
      <c r="J34" s="13">
        <v>208170471586.42801</v>
      </c>
      <c r="K34" s="11"/>
      <c r="L34" s="13">
        <v>0</v>
      </c>
      <c r="M34" s="11"/>
      <c r="N34" s="13">
        <v>0</v>
      </c>
      <c r="O34" s="11"/>
      <c r="P34" s="13">
        <v>-1203628</v>
      </c>
      <c r="Q34" s="11"/>
      <c r="R34" s="13">
        <v>9925367742</v>
      </c>
      <c r="S34" s="11"/>
      <c r="T34" s="13">
        <v>24778568</v>
      </c>
      <c r="U34" s="11"/>
      <c r="V34" s="13">
        <v>9500</v>
      </c>
      <c r="W34" s="11"/>
      <c r="X34" s="13">
        <v>122493696100</v>
      </c>
      <c r="Y34" s="11"/>
      <c r="Z34" s="13">
        <v>233995787443.79999</v>
      </c>
      <c r="AA34" s="11"/>
      <c r="AB34" s="18">
        <f t="shared" si="0"/>
        <v>8.1126683134920832</v>
      </c>
    </row>
    <row r="35" spans="1:28" ht="21.75" customHeight="1" x14ac:dyDescent="0.2">
      <c r="A35" s="22" t="s">
        <v>45</v>
      </c>
      <c r="B35" s="22"/>
      <c r="C35" s="22"/>
      <c r="E35" s="20">
        <v>2000000</v>
      </c>
      <c r="F35" s="20"/>
      <c r="G35" s="11"/>
      <c r="H35" s="13">
        <v>24048605909</v>
      </c>
      <c r="I35" s="11"/>
      <c r="J35" s="13">
        <v>25666371000</v>
      </c>
      <c r="K35" s="11"/>
      <c r="L35" s="13">
        <v>1688073</v>
      </c>
      <c r="M35" s="11"/>
      <c r="N35" s="13">
        <v>0</v>
      </c>
      <c r="O35" s="11"/>
      <c r="P35" s="13">
        <v>0</v>
      </c>
      <c r="Q35" s="11"/>
      <c r="R35" s="13">
        <v>0</v>
      </c>
      <c r="S35" s="11"/>
      <c r="T35" s="13">
        <v>3688073</v>
      </c>
      <c r="U35" s="11"/>
      <c r="V35" s="13">
        <v>4257</v>
      </c>
      <c r="W35" s="11"/>
      <c r="X35" s="13">
        <v>24048605909</v>
      </c>
      <c r="Y35" s="11"/>
      <c r="Z35" s="13">
        <v>15606711006.771999</v>
      </c>
      <c r="AA35" s="11"/>
      <c r="AB35" s="18">
        <f t="shared" si="0"/>
        <v>0.54108696248592258</v>
      </c>
    </row>
    <row r="36" spans="1:28" ht="21.75" customHeight="1" x14ac:dyDescent="0.2">
      <c r="A36" s="22" t="s">
        <v>46</v>
      </c>
      <c r="B36" s="22"/>
      <c r="C36" s="22"/>
      <c r="E36" s="20">
        <v>1900000</v>
      </c>
      <c r="F36" s="20"/>
      <c r="G36" s="11"/>
      <c r="H36" s="13">
        <v>52524697728</v>
      </c>
      <c r="I36" s="11"/>
      <c r="J36" s="13">
        <v>63290169450</v>
      </c>
      <c r="K36" s="11"/>
      <c r="L36" s="13">
        <v>0</v>
      </c>
      <c r="M36" s="11"/>
      <c r="N36" s="13">
        <v>0</v>
      </c>
      <c r="O36" s="11"/>
      <c r="P36" s="13">
        <v>0</v>
      </c>
      <c r="Q36" s="11"/>
      <c r="R36" s="13">
        <v>0</v>
      </c>
      <c r="S36" s="11"/>
      <c r="T36" s="13">
        <v>1900000</v>
      </c>
      <c r="U36" s="11"/>
      <c r="V36" s="13">
        <v>38500</v>
      </c>
      <c r="W36" s="11"/>
      <c r="X36" s="13">
        <v>52524697728</v>
      </c>
      <c r="Y36" s="11"/>
      <c r="Z36" s="13">
        <v>72714757500</v>
      </c>
      <c r="AA36" s="11"/>
      <c r="AB36" s="18">
        <f t="shared" si="0"/>
        <v>2.5210313208531279</v>
      </c>
    </row>
    <row r="37" spans="1:28" ht="21.75" customHeight="1" x14ac:dyDescent="0.2">
      <c r="A37" s="22" t="s">
        <v>47</v>
      </c>
      <c r="B37" s="22"/>
      <c r="C37" s="22"/>
      <c r="E37" s="20">
        <v>3200000</v>
      </c>
      <c r="F37" s="20"/>
      <c r="G37" s="11"/>
      <c r="H37" s="13">
        <v>21513806456</v>
      </c>
      <c r="I37" s="11"/>
      <c r="J37" s="13">
        <v>20549001600</v>
      </c>
      <c r="K37" s="11"/>
      <c r="L37" s="13">
        <v>0</v>
      </c>
      <c r="M37" s="11"/>
      <c r="N37" s="13">
        <v>0</v>
      </c>
      <c r="O37" s="11"/>
      <c r="P37" s="13">
        <v>-200000</v>
      </c>
      <c r="Q37" s="11"/>
      <c r="R37" s="13">
        <v>1290934825</v>
      </c>
      <c r="S37" s="11"/>
      <c r="T37" s="13">
        <v>3000000</v>
      </c>
      <c r="U37" s="11"/>
      <c r="V37" s="13">
        <v>6490</v>
      </c>
      <c r="W37" s="11"/>
      <c r="X37" s="13">
        <v>20169193559</v>
      </c>
      <c r="Y37" s="11"/>
      <c r="Z37" s="13">
        <v>19354153500</v>
      </c>
      <c r="AA37" s="11"/>
      <c r="AB37" s="18">
        <f t="shared" si="0"/>
        <v>0.67101134404662188</v>
      </c>
    </row>
    <row r="38" spans="1:28" ht="21.75" customHeight="1" x14ac:dyDescent="0.2">
      <c r="A38" s="22" t="s">
        <v>48</v>
      </c>
      <c r="B38" s="22"/>
      <c r="C38" s="22"/>
      <c r="E38" s="20">
        <v>7000000</v>
      </c>
      <c r="F38" s="20"/>
      <c r="G38" s="11"/>
      <c r="H38" s="13">
        <v>33498057376</v>
      </c>
      <c r="I38" s="11"/>
      <c r="J38" s="13">
        <v>24187224600</v>
      </c>
      <c r="K38" s="11"/>
      <c r="L38" s="13">
        <v>0</v>
      </c>
      <c r="M38" s="11"/>
      <c r="N38" s="13">
        <v>0</v>
      </c>
      <c r="O38" s="11"/>
      <c r="P38" s="13">
        <v>0</v>
      </c>
      <c r="Q38" s="11"/>
      <c r="R38" s="13">
        <v>0</v>
      </c>
      <c r="S38" s="11"/>
      <c r="T38" s="13">
        <v>7000000</v>
      </c>
      <c r="U38" s="11"/>
      <c r="V38" s="13">
        <v>3506</v>
      </c>
      <c r="W38" s="11"/>
      <c r="X38" s="13">
        <v>33498057376</v>
      </c>
      <c r="Y38" s="11"/>
      <c r="Z38" s="13">
        <v>24395975100</v>
      </c>
      <c r="AA38" s="11"/>
      <c r="AB38" s="18">
        <f t="shared" si="0"/>
        <v>0.84581203932163307</v>
      </c>
    </row>
    <row r="39" spans="1:28" ht="21.75" customHeight="1" x14ac:dyDescent="0.2">
      <c r="A39" s="22" t="s">
        <v>49</v>
      </c>
      <c r="B39" s="22"/>
      <c r="C39" s="22"/>
      <c r="E39" s="20">
        <v>5430800</v>
      </c>
      <c r="F39" s="20"/>
      <c r="G39" s="11"/>
      <c r="H39" s="13">
        <v>84999560207</v>
      </c>
      <c r="I39" s="11"/>
      <c r="J39" s="13">
        <v>97550655391.800003</v>
      </c>
      <c r="K39" s="11"/>
      <c r="L39" s="13">
        <v>0</v>
      </c>
      <c r="M39" s="11"/>
      <c r="N39" s="13">
        <v>0</v>
      </c>
      <c r="O39" s="11"/>
      <c r="P39" s="13">
        <v>0</v>
      </c>
      <c r="Q39" s="11"/>
      <c r="R39" s="13">
        <v>0</v>
      </c>
      <c r="S39" s="11"/>
      <c r="T39" s="13">
        <v>5430800</v>
      </c>
      <c r="U39" s="11"/>
      <c r="V39" s="13">
        <v>17290</v>
      </c>
      <c r="W39" s="11"/>
      <c r="X39" s="13">
        <v>84999560207</v>
      </c>
      <c r="Y39" s="11"/>
      <c r="Z39" s="13">
        <v>93339835734.600006</v>
      </c>
      <c r="AA39" s="11"/>
      <c r="AB39" s="18">
        <f t="shared" si="0"/>
        <v>3.2361058120865303</v>
      </c>
    </row>
    <row r="40" spans="1:28" ht="21.75" customHeight="1" x14ac:dyDescent="0.2">
      <c r="A40" s="22" t="s">
        <v>50</v>
      </c>
      <c r="B40" s="22"/>
      <c r="C40" s="22"/>
      <c r="E40" s="20">
        <v>1826155</v>
      </c>
      <c r="F40" s="20"/>
      <c r="G40" s="11"/>
      <c r="H40" s="13">
        <v>24237292783</v>
      </c>
      <c r="I40" s="11"/>
      <c r="J40" s="13">
        <v>35652283379.010002</v>
      </c>
      <c r="K40" s="11"/>
      <c r="L40" s="13">
        <v>0</v>
      </c>
      <c r="M40" s="11"/>
      <c r="N40" s="13">
        <v>0</v>
      </c>
      <c r="O40" s="11"/>
      <c r="P40" s="13">
        <v>0</v>
      </c>
      <c r="Q40" s="11"/>
      <c r="R40" s="13">
        <v>0</v>
      </c>
      <c r="S40" s="11"/>
      <c r="T40" s="13">
        <v>1826155</v>
      </c>
      <c r="U40" s="11"/>
      <c r="V40" s="13">
        <v>22070</v>
      </c>
      <c r="W40" s="11"/>
      <c r="X40" s="13">
        <v>24237292783</v>
      </c>
      <c r="Y40" s="11"/>
      <c r="Z40" s="13">
        <v>40063436566.942497</v>
      </c>
      <c r="AA40" s="11"/>
      <c r="AB40" s="18">
        <f t="shared" si="0"/>
        <v>1.3890052291830106</v>
      </c>
    </row>
    <row r="41" spans="1:28" ht="21.75" customHeight="1" x14ac:dyDescent="0.2">
      <c r="A41" s="22" t="s">
        <v>51</v>
      </c>
      <c r="B41" s="22"/>
      <c r="C41" s="22"/>
      <c r="E41" s="20">
        <v>1000000</v>
      </c>
      <c r="F41" s="20"/>
      <c r="G41" s="11"/>
      <c r="H41" s="13">
        <v>29387246080</v>
      </c>
      <c r="I41" s="11"/>
      <c r="J41" s="13">
        <v>30119715000</v>
      </c>
      <c r="K41" s="11"/>
      <c r="L41" s="13">
        <v>0</v>
      </c>
      <c r="M41" s="11"/>
      <c r="N41" s="13">
        <v>0</v>
      </c>
      <c r="O41" s="11"/>
      <c r="P41" s="13">
        <v>0</v>
      </c>
      <c r="Q41" s="11"/>
      <c r="R41" s="13">
        <v>0</v>
      </c>
      <c r="S41" s="11"/>
      <c r="T41" s="13">
        <v>1000000</v>
      </c>
      <c r="U41" s="11"/>
      <c r="V41" s="13">
        <v>40270</v>
      </c>
      <c r="W41" s="11"/>
      <c r="X41" s="13">
        <v>29387246080</v>
      </c>
      <c r="Y41" s="11"/>
      <c r="Z41" s="13">
        <v>40030393500</v>
      </c>
      <c r="AA41" s="11"/>
      <c r="AB41" s="18">
        <f t="shared" si="0"/>
        <v>1.3878596211996643</v>
      </c>
    </row>
    <row r="42" spans="1:28" ht="21.75" customHeight="1" x14ac:dyDescent="0.2">
      <c r="A42" s="22" t="s">
        <v>52</v>
      </c>
      <c r="B42" s="22"/>
      <c r="C42" s="22"/>
      <c r="E42" s="20">
        <v>18039424</v>
      </c>
      <c r="F42" s="20"/>
      <c r="G42" s="11"/>
      <c r="H42" s="13">
        <v>70972348060</v>
      </c>
      <c r="I42" s="11"/>
      <c r="J42" s="13">
        <v>66886693563.456001</v>
      </c>
      <c r="K42" s="11"/>
      <c r="L42" s="13">
        <v>0</v>
      </c>
      <c r="M42" s="11"/>
      <c r="N42" s="13">
        <v>0</v>
      </c>
      <c r="O42" s="11"/>
      <c r="P42" s="13">
        <v>-39424</v>
      </c>
      <c r="Q42" s="11"/>
      <c r="R42" s="13">
        <v>149041199</v>
      </c>
      <c r="S42" s="11"/>
      <c r="T42" s="13">
        <v>18000000</v>
      </c>
      <c r="U42" s="11"/>
      <c r="V42" s="13">
        <v>3991</v>
      </c>
      <c r="W42" s="11"/>
      <c r="X42" s="13">
        <v>70817242562</v>
      </c>
      <c r="Y42" s="11"/>
      <c r="Z42" s="13">
        <v>71410563900</v>
      </c>
      <c r="AA42" s="11"/>
      <c r="AB42" s="18">
        <f t="shared" si="0"/>
        <v>2.4758147372173203</v>
      </c>
    </row>
    <row r="43" spans="1:28" ht="21.75" customHeight="1" x14ac:dyDescent="0.2">
      <c r="A43" s="22" t="s">
        <v>53</v>
      </c>
      <c r="B43" s="22"/>
      <c r="C43" s="22"/>
      <c r="E43" s="20">
        <v>10166328</v>
      </c>
      <c r="F43" s="20"/>
      <c r="G43" s="11"/>
      <c r="H43" s="13">
        <v>34315755869</v>
      </c>
      <c r="I43" s="11"/>
      <c r="J43" s="13">
        <v>19009081933.340401</v>
      </c>
      <c r="K43" s="11"/>
      <c r="L43" s="13">
        <v>0</v>
      </c>
      <c r="M43" s="11"/>
      <c r="N43" s="13">
        <v>0</v>
      </c>
      <c r="O43" s="11"/>
      <c r="P43" s="13">
        <v>-10166328</v>
      </c>
      <c r="Q43" s="11"/>
      <c r="R43" s="13">
        <v>21012100677</v>
      </c>
      <c r="S43" s="11"/>
      <c r="T43" s="13">
        <v>0</v>
      </c>
      <c r="U43" s="11"/>
      <c r="V43" s="13">
        <v>0</v>
      </c>
      <c r="W43" s="11"/>
      <c r="X43" s="13">
        <v>0</v>
      </c>
      <c r="Y43" s="11"/>
      <c r="Z43" s="13">
        <v>0</v>
      </c>
      <c r="AA43" s="11"/>
      <c r="AB43" s="18">
        <f t="shared" si="0"/>
        <v>0</v>
      </c>
    </row>
    <row r="44" spans="1:28" ht="21.75" customHeight="1" x14ac:dyDescent="0.2">
      <c r="A44" s="22" t="s">
        <v>54</v>
      </c>
      <c r="B44" s="22"/>
      <c r="C44" s="22"/>
      <c r="E44" s="20">
        <v>3131631</v>
      </c>
      <c r="F44" s="20"/>
      <c r="G44" s="11"/>
      <c r="H44" s="13">
        <v>38393551697</v>
      </c>
      <c r="I44" s="11"/>
      <c r="J44" s="13">
        <v>34647665464.471497</v>
      </c>
      <c r="K44" s="11"/>
      <c r="L44" s="13">
        <v>0</v>
      </c>
      <c r="M44" s="11"/>
      <c r="N44" s="13">
        <v>0</v>
      </c>
      <c r="O44" s="11"/>
      <c r="P44" s="13">
        <v>0</v>
      </c>
      <c r="Q44" s="11"/>
      <c r="R44" s="13">
        <v>0</v>
      </c>
      <c r="S44" s="11"/>
      <c r="T44" s="13">
        <v>3131631</v>
      </c>
      <c r="U44" s="11"/>
      <c r="V44" s="13">
        <v>12720</v>
      </c>
      <c r="W44" s="11"/>
      <c r="X44" s="13">
        <v>38393551697</v>
      </c>
      <c r="Y44" s="11"/>
      <c r="Z44" s="13">
        <v>39597331959.396004</v>
      </c>
      <c r="AA44" s="11"/>
      <c r="AB44" s="18">
        <f t="shared" si="0"/>
        <v>1.3728453139908481</v>
      </c>
    </row>
    <row r="45" spans="1:28" ht="21.75" customHeight="1" x14ac:dyDescent="0.2">
      <c r="A45" s="22" t="s">
        <v>55</v>
      </c>
      <c r="B45" s="22"/>
      <c r="C45" s="22"/>
      <c r="E45" s="20">
        <v>55000000</v>
      </c>
      <c r="F45" s="20"/>
      <c r="G45" s="11"/>
      <c r="H45" s="13">
        <v>165489055962</v>
      </c>
      <c r="I45" s="11"/>
      <c r="J45" s="13">
        <v>256852579500</v>
      </c>
      <c r="K45" s="11"/>
      <c r="L45" s="13">
        <v>0</v>
      </c>
      <c r="M45" s="11"/>
      <c r="N45" s="13">
        <v>0</v>
      </c>
      <c r="O45" s="11"/>
      <c r="P45" s="13">
        <v>-3000000</v>
      </c>
      <c r="Q45" s="11"/>
      <c r="R45" s="13">
        <v>14412102201</v>
      </c>
      <c r="S45" s="11"/>
      <c r="T45" s="13">
        <v>52000000</v>
      </c>
      <c r="U45" s="11"/>
      <c r="V45" s="13">
        <v>4800</v>
      </c>
      <c r="W45" s="11"/>
      <c r="X45" s="13">
        <v>156462380181</v>
      </c>
      <c r="Y45" s="11"/>
      <c r="Z45" s="13">
        <v>248114880000</v>
      </c>
      <c r="AA45" s="11"/>
      <c r="AB45" s="18">
        <f t="shared" si="0"/>
        <v>8.6021793258365093</v>
      </c>
    </row>
    <row r="46" spans="1:28" ht="21.75" customHeight="1" x14ac:dyDescent="0.2">
      <c r="A46" s="22" t="s">
        <v>56</v>
      </c>
      <c r="B46" s="22"/>
      <c r="C46" s="22"/>
      <c r="E46" s="20">
        <v>1600000</v>
      </c>
      <c r="F46" s="20"/>
      <c r="G46" s="11"/>
      <c r="H46" s="13">
        <v>14339819423</v>
      </c>
      <c r="I46" s="11"/>
      <c r="J46" s="13">
        <v>9845071200</v>
      </c>
      <c r="K46" s="11"/>
      <c r="L46" s="13">
        <v>0</v>
      </c>
      <c r="M46" s="11"/>
      <c r="N46" s="13">
        <v>0</v>
      </c>
      <c r="O46" s="11"/>
      <c r="P46" s="13">
        <v>0</v>
      </c>
      <c r="Q46" s="11"/>
      <c r="R46" s="13">
        <v>0</v>
      </c>
      <c r="S46" s="11"/>
      <c r="T46" s="13">
        <v>1600000</v>
      </c>
      <c r="U46" s="11"/>
      <c r="V46" s="13">
        <v>7030</v>
      </c>
      <c r="W46" s="11"/>
      <c r="X46" s="13">
        <v>14339819423</v>
      </c>
      <c r="Y46" s="11"/>
      <c r="Z46" s="13">
        <v>11181074400</v>
      </c>
      <c r="AA46" s="11"/>
      <c r="AB46" s="18">
        <f t="shared" si="0"/>
        <v>0.38764949141429911</v>
      </c>
    </row>
    <row r="47" spans="1:28" ht="21.75" customHeight="1" x14ac:dyDescent="0.2">
      <c r="A47" s="22" t="s">
        <v>57</v>
      </c>
      <c r="B47" s="22"/>
      <c r="C47" s="22"/>
      <c r="E47" s="20">
        <v>16456882</v>
      </c>
      <c r="F47" s="20"/>
      <c r="G47" s="11"/>
      <c r="H47" s="13">
        <v>36903711131</v>
      </c>
      <c r="I47" s="11"/>
      <c r="J47" s="13">
        <v>21037627128.000599</v>
      </c>
      <c r="K47" s="11"/>
      <c r="L47" s="13">
        <v>0</v>
      </c>
      <c r="M47" s="11"/>
      <c r="N47" s="13">
        <v>0</v>
      </c>
      <c r="O47" s="11"/>
      <c r="P47" s="13">
        <v>-456882</v>
      </c>
      <c r="Q47" s="11"/>
      <c r="R47" s="13">
        <v>563077561</v>
      </c>
      <c r="S47" s="11"/>
      <c r="T47" s="13">
        <v>16000000</v>
      </c>
      <c r="U47" s="11"/>
      <c r="V47" s="13">
        <v>1310</v>
      </c>
      <c r="W47" s="11"/>
      <c r="X47" s="13">
        <v>35879176755</v>
      </c>
      <c r="Y47" s="11"/>
      <c r="Z47" s="13">
        <v>20835288000</v>
      </c>
      <c r="AA47" s="11"/>
      <c r="AB47" s="18">
        <f t="shared" si="0"/>
        <v>0.72236249466960434</v>
      </c>
    </row>
    <row r="48" spans="1:28" ht="21.75" customHeight="1" x14ac:dyDescent="0.2">
      <c r="A48" s="22" t="s">
        <v>58</v>
      </c>
      <c r="B48" s="22"/>
      <c r="C48" s="22"/>
      <c r="E48" s="20">
        <v>16326826</v>
      </c>
      <c r="F48" s="20"/>
      <c r="G48" s="11"/>
      <c r="H48" s="13">
        <v>62421734950</v>
      </c>
      <c r="I48" s="11"/>
      <c r="J48" s="13">
        <v>43365708661.521599</v>
      </c>
      <c r="K48" s="11"/>
      <c r="L48" s="13">
        <v>0</v>
      </c>
      <c r="M48" s="11"/>
      <c r="N48" s="13">
        <v>0</v>
      </c>
      <c r="O48" s="11"/>
      <c r="P48" s="13">
        <v>-4326826</v>
      </c>
      <c r="Q48" s="11"/>
      <c r="R48" s="13">
        <v>11722113070</v>
      </c>
      <c r="S48" s="11"/>
      <c r="T48" s="13">
        <v>12000000</v>
      </c>
      <c r="U48" s="11"/>
      <c r="V48" s="13">
        <v>2866</v>
      </c>
      <c r="W48" s="11"/>
      <c r="X48" s="13">
        <v>45879145123</v>
      </c>
      <c r="Y48" s="11"/>
      <c r="Z48" s="13">
        <v>34187367600</v>
      </c>
      <c r="AA48" s="11"/>
      <c r="AB48" s="18">
        <f t="shared" si="0"/>
        <v>1.1852810551849728</v>
      </c>
    </row>
    <row r="49" spans="1:28" ht="21.75" customHeight="1" x14ac:dyDescent="0.2">
      <c r="A49" s="22" t="s">
        <v>59</v>
      </c>
      <c r="B49" s="22"/>
      <c r="C49" s="22"/>
      <c r="E49" s="20">
        <v>2500666</v>
      </c>
      <c r="F49" s="20"/>
      <c r="G49" s="11"/>
      <c r="H49" s="13">
        <v>49558981713</v>
      </c>
      <c r="I49" s="11"/>
      <c r="J49" s="13">
        <v>53742715746.426003</v>
      </c>
      <c r="K49" s="11"/>
      <c r="L49" s="13">
        <v>0</v>
      </c>
      <c r="M49" s="11"/>
      <c r="N49" s="13">
        <v>0</v>
      </c>
      <c r="O49" s="11"/>
      <c r="P49" s="13">
        <v>0</v>
      </c>
      <c r="Q49" s="11"/>
      <c r="R49" s="13">
        <v>0</v>
      </c>
      <c r="S49" s="11"/>
      <c r="T49" s="13">
        <v>2500666</v>
      </c>
      <c r="U49" s="11"/>
      <c r="V49" s="13">
        <v>25090</v>
      </c>
      <c r="W49" s="11"/>
      <c r="X49" s="13">
        <v>49558981713</v>
      </c>
      <c r="Y49" s="11"/>
      <c r="Z49" s="13">
        <v>62368396765.857002</v>
      </c>
      <c r="AA49" s="11"/>
      <c r="AB49" s="18">
        <f t="shared" si="0"/>
        <v>2.1623214748136981</v>
      </c>
    </row>
    <row r="50" spans="1:28" ht="21.75" customHeight="1" x14ac:dyDescent="0.2">
      <c r="A50" s="22" t="s">
        <v>60</v>
      </c>
      <c r="B50" s="22"/>
      <c r="C50" s="22"/>
      <c r="E50" s="20">
        <v>5000000</v>
      </c>
      <c r="F50" s="20"/>
      <c r="G50" s="11"/>
      <c r="H50" s="13">
        <v>37383913800</v>
      </c>
      <c r="I50" s="11"/>
      <c r="J50" s="13">
        <v>28032210000</v>
      </c>
      <c r="K50" s="11"/>
      <c r="L50" s="13">
        <v>0</v>
      </c>
      <c r="M50" s="11"/>
      <c r="N50" s="13">
        <v>0</v>
      </c>
      <c r="O50" s="11"/>
      <c r="P50" s="13">
        <v>0</v>
      </c>
      <c r="Q50" s="11"/>
      <c r="R50" s="13">
        <v>0</v>
      </c>
      <c r="S50" s="11"/>
      <c r="T50" s="13">
        <v>5000000</v>
      </c>
      <c r="U50" s="11"/>
      <c r="V50" s="13">
        <v>5220</v>
      </c>
      <c r="W50" s="11"/>
      <c r="X50" s="13">
        <v>37383913800</v>
      </c>
      <c r="Y50" s="11"/>
      <c r="Z50" s="13">
        <v>25944705000</v>
      </c>
      <c r="AA50" s="11"/>
      <c r="AB50" s="18">
        <f t="shared" si="0"/>
        <v>0.89950673238915424</v>
      </c>
    </row>
    <row r="51" spans="1:28" ht="21.75" customHeight="1" x14ac:dyDescent="0.2">
      <c r="A51" s="22" t="s">
        <v>61</v>
      </c>
      <c r="B51" s="22"/>
      <c r="C51" s="22"/>
      <c r="E51" s="20">
        <v>26000000</v>
      </c>
      <c r="F51" s="20"/>
      <c r="G51" s="11"/>
      <c r="H51" s="13">
        <v>128586278251</v>
      </c>
      <c r="I51" s="11"/>
      <c r="J51" s="13">
        <v>177298758000</v>
      </c>
      <c r="K51" s="11"/>
      <c r="L51" s="13">
        <v>0</v>
      </c>
      <c r="M51" s="11"/>
      <c r="N51" s="13">
        <v>0</v>
      </c>
      <c r="O51" s="11"/>
      <c r="P51" s="13">
        <v>0</v>
      </c>
      <c r="Q51" s="11"/>
      <c r="R51" s="13">
        <v>0</v>
      </c>
      <c r="S51" s="11"/>
      <c r="T51" s="13">
        <v>26000000</v>
      </c>
      <c r="U51" s="11"/>
      <c r="V51" s="13">
        <v>7690</v>
      </c>
      <c r="W51" s="11"/>
      <c r="X51" s="13">
        <v>128586278251</v>
      </c>
      <c r="Y51" s="11"/>
      <c r="Z51" s="13">
        <v>198750357000</v>
      </c>
      <c r="AA51" s="11"/>
      <c r="AB51" s="18">
        <f t="shared" si="0"/>
        <v>6.8907040641336206</v>
      </c>
    </row>
    <row r="52" spans="1:28" ht="21.75" customHeight="1" x14ac:dyDescent="0.2">
      <c r="A52" s="22" t="s">
        <v>62</v>
      </c>
      <c r="B52" s="22"/>
      <c r="C52" s="22"/>
      <c r="E52" s="20">
        <v>4564017</v>
      </c>
      <c r="F52" s="20"/>
      <c r="G52" s="11"/>
      <c r="H52" s="13">
        <v>47196834477</v>
      </c>
      <c r="I52" s="11"/>
      <c r="J52" s="13">
        <v>64196584548.727501</v>
      </c>
      <c r="K52" s="11"/>
      <c r="L52" s="13">
        <v>0</v>
      </c>
      <c r="M52" s="11"/>
      <c r="N52" s="13">
        <v>0</v>
      </c>
      <c r="O52" s="11"/>
      <c r="P52" s="13">
        <v>-1</v>
      </c>
      <c r="Q52" s="11"/>
      <c r="R52" s="13">
        <v>1</v>
      </c>
      <c r="S52" s="11"/>
      <c r="T52" s="13">
        <v>4564016</v>
      </c>
      <c r="U52" s="11"/>
      <c r="V52" s="13">
        <v>11290</v>
      </c>
      <c r="W52" s="11"/>
      <c r="X52" s="13">
        <v>47196824136</v>
      </c>
      <c r="Y52" s="11"/>
      <c r="Z52" s="13">
        <f>51221150583.192-11</f>
        <v>51221150572.192001</v>
      </c>
      <c r="AA52" s="11"/>
      <c r="AB52" s="18">
        <f t="shared" si="0"/>
        <v>1.7758448122807826</v>
      </c>
    </row>
    <row r="53" spans="1:28" ht="21.75" customHeight="1" x14ac:dyDescent="0.2">
      <c r="A53" s="22" t="s">
        <v>63</v>
      </c>
      <c r="B53" s="22"/>
      <c r="C53" s="22"/>
      <c r="E53" s="20">
        <v>4810362</v>
      </c>
      <c r="F53" s="20"/>
      <c r="G53" s="11"/>
      <c r="H53" s="13">
        <v>16520351646</v>
      </c>
      <c r="I53" s="11"/>
      <c r="J53" s="13">
        <v>19375611882.397202</v>
      </c>
      <c r="K53" s="11"/>
      <c r="L53" s="13">
        <v>0</v>
      </c>
      <c r="M53" s="11"/>
      <c r="N53" s="13">
        <v>0</v>
      </c>
      <c r="O53" s="11"/>
      <c r="P53" s="13">
        <v>0</v>
      </c>
      <c r="Q53" s="11"/>
      <c r="R53" s="13">
        <v>0</v>
      </c>
      <c r="S53" s="11"/>
      <c r="T53" s="13">
        <v>4810362</v>
      </c>
      <c r="U53" s="11"/>
      <c r="V53" s="13">
        <v>5100</v>
      </c>
      <c r="W53" s="11"/>
      <c r="X53" s="13">
        <v>16520351646</v>
      </c>
      <c r="Y53" s="11"/>
      <c r="Z53" s="13">
        <v>24386875765.110001</v>
      </c>
      <c r="AA53" s="11"/>
      <c r="AB53" s="18">
        <f t="shared" si="0"/>
        <v>0.84549656404473861</v>
      </c>
    </row>
    <row r="54" spans="1:28" ht="21.75" customHeight="1" x14ac:dyDescent="0.2">
      <c r="A54" s="22" t="s">
        <v>64</v>
      </c>
      <c r="B54" s="22"/>
      <c r="C54" s="22"/>
      <c r="E54" s="20">
        <v>9360000</v>
      </c>
      <c r="F54" s="20"/>
      <c r="G54" s="11"/>
      <c r="H54" s="13">
        <v>46112155830</v>
      </c>
      <c r="I54" s="11"/>
      <c r="J54" s="13">
        <f>69224051520-13</f>
        <v>69224051507</v>
      </c>
      <c r="K54" s="11"/>
      <c r="L54" s="13">
        <v>0</v>
      </c>
      <c r="M54" s="11"/>
      <c r="N54" s="13">
        <v>0</v>
      </c>
      <c r="O54" s="11"/>
      <c r="P54" s="13">
        <v>0</v>
      </c>
      <c r="Q54" s="11"/>
      <c r="R54" s="13">
        <v>0</v>
      </c>
      <c r="S54" s="11"/>
      <c r="T54" s="13">
        <v>9360000</v>
      </c>
      <c r="U54" s="11"/>
      <c r="V54" s="13">
        <v>8000</v>
      </c>
      <c r="W54" s="11"/>
      <c r="X54" s="13">
        <v>46112155830</v>
      </c>
      <c r="Y54" s="11"/>
      <c r="Z54" s="13">
        <v>74434464000</v>
      </c>
      <c r="AA54" s="11"/>
      <c r="AB54" s="18">
        <f t="shared" si="0"/>
        <v>2.5806537977509527</v>
      </c>
    </row>
    <row r="55" spans="1:28" ht="21.75" customHeight="1" x14ac:dyDescent="0.2">
      <c r="A55" s="22" t="s">
        <v>65</v>
      </c>
      <c r="B55" s="22"/>
      <c r="C55" s="22"/>
      <c r="E55" s="20">
        <v>3519991</v>
      </c>
      <c r="F55" s="20"/>
      <c r="G55" s="11"/>
      <c r="H55" s="13">
        <v>14699697506</v>
      </c>
      <c r="I55" s="11"/>
      <c r="J55" s="13">
        <f>17915120914.176</f>
        <v>17915120914.175999</v>
      </c>
      <c r="K55" s="11"/>
      <c r="L55" s="13">
        <v>0</v>
      </c>
      <c r="M55" s="11"/>
      <c r="N55" s="13">
        <v>0</v>
      </c>
      <c r="O55" s="11"/>
      <c r="P55" s="13">
        <v>-1</v>
      </c>
      <c r="Q55" s="11"/>
      <c r="R55" s="13">
        <v>1</v>
      </c>
      <c r="S55" s="11"/>
      <c r="T55" s="13">
        <v>3519990</v>
      </c>
      <c r="U55" s="11"/>
      <c r="V55" s="13">
        <v>5760</v>
      </c>
      <c r="W55" s="11"/>
      <c r="X55" s="13">
        <v>14699693330</v>
      </c>
      <c r="Y55" s="11"/>
      <c r="Z55" s="13">
        <v>20154505302.720001</v>
      </c>
      <c r="AA55" s="11"/>
      <c r="AB55" s="18">
        <f t="shared" si="0"/>
        <v>0.69875965858041356</v>
      </c>
    </row>
    <row r="56" spans="1:28" ht="21.75" customHeight="1" x14ac:dyDescent="0.2">
      <c r="A56" s="22" t="s">
        <v>66</v>
      </c>
      <c r="B56" s="22"/>
      <c r="C56" s="22"/>
      <c r="E56" s="20">
        <v>0</v>
      </c>
      <c r="F56" s="20"/>
      <c r="G56" s="11"/>
      <c r="H56" s="13">
        <v>0</v>
      </c>
      <c r="I56" s="11"/>
      <c r="J56" s="13">
        <v>0</v>
      </c>
      <c r="K56" s="11"/>
      <c r="L56" s="13">
        <v>3125000</v>
      </c>
      <c r="M56" s="11"/>
      <c r="N56" s="13">
        <v>7087679775</v>
      </c>
      <c r="O56" s="11"/>
      <c r="P56" s="13">
        <v>-1562500</v>
      </c>
      <c r="Q56" s="11"/>
      <c r="R56" s="13">
        <v>5228693121</v>
      </c>
      <c r="S56" s="11"/>
      <c r="T56" s="13">
        <v>1562500</v>
      </c>
      <c r="U56" s="11"/>
      <c r="V56" s="13">
        <v>2750</v>
      </c>
      <c r="W56" s="11"/>
      <c r="X56" s="13">
        <v>3543839888</v>
      </c>
      <c r="Y56" s="11"/>
      <c r="Z56" s="13">
        <v>4271308593.75</v>
      </c>
      <c r="AA56" s="11"/>
      <c r="AB56" s="18">
        <f t="shared" si="0"/>
        <v>0.14808689619672977</v>
      </c>
    </row>
    <row r="57" spans="1:28" ht="21.75" customHeight="1" x14ac:dyDescent="0.2">
      <c r="A57" s="19" t="s">
        <v>67</v>
      </c>
      <c r="B57" s="19"/>
      <c r="C57" s="19"/>
      <c r="D57" s="41"/>
      <c r="E57" s="20">
        <v>0</v>
      </c>
      <c r="F57" s="20"/>
      <c r="G57" s="11"/>
      <c r="H57" s="14">
        <v>0</v>
      </c>
      <c r="I57" s="11"/>
      <c r="J57" s="14">
        <v>0</v>
      </c>
      <c r="K57" s="11"/>
      <c r="L57" s="13">
        <v>7000000</v>
      </c>
      <c r="M57" s="11"/>
      <c r="N57" s="14">
        <v>41408391360</v>
      </c>
      <c r="O57" s="11"/>
      <c r="P57" s="13">
        <v>0</v>
      </c>
      <c r="Q57" s="11"/>
      <c r="R57" s="14">
        <v>0</v>
      </c>
      <c r="S57" s="11"/>
      <c r="T57" s="13">
        <v>7000000</v>
      </c>
      <c r="U57" s="11"/>
      <c r="V57" s="13">
        <v>6490</v>
      </c>
      <c r="W57" s="11"/>
      <c r="X57" s="14">
        <v>41408391360</v>
      </c>
      <c r="Y57" s="11"/>
      <c r="Z57" s="14">
        <v>45159691500</v>
      </c>
      <c r="AA57" s="11"/>
      <c r="AB57" s="18">
        <f t="shared" si="0"/>
        <v>1.5656931361087847</v>
      </c>
    </row>
    <row r="58" spans="1:28" ht="21.75" customHeight="1" thickBot="1" x14ac:dyDescent="0.25">
      <c r="A58" s="21" t="s">
        <v>68</v>
      </c>
      <c r="B58" s="21"/>
      <c r="C58" s="21"/>
      <c r="D58" s="42"/>
      <c r="E58" s="11"/>
      <c r="F58" s="13"/>
      <c r="G58" s="11"/>
      <c r="H58" s="15">
        <v>2563334403456</v>
      </c>
      <c r="I58" s="11"/>
      <c r="J58" s="15">
        <f>SUM(J9:J57)</f>
        <v>2628148510341.0684</v>
      </c>
      <c r="K58" s="11"/>
      <c r="L58" s="13"/>
      <c r="M58" s="11"/>
      <c r="N58" s="15">
        <v>48496071135</v>
      </c>
      <c r="O58" s="11"/>
      <c r="P58" s="13"/>
      <c r="Q58" s="11"/>
      <c r="R58" s="15">
        <v>155183371597</v>
      </c>
      <c r="S58" s="11"/>
      <c r="T58" s="13"/>
      <c r="U58" s="11"/>
      <c r="V58" s="13"/>
      <c r="W58" s="11"/>
      <c r="X58" s="15">
        <v>2443253367598</v>
      </c>
      <c r="Y58" s="11"/>
      <c r="Z58" s="15">
        <f>SUM(Z9:Z57)</f>
        <v>2677052650521.1196</v>
      </c>
      <c r="AA58" s="11"/>
      <c r="AB58" s="16">
        <f>SUM(AB9:AB57)</f>
        <v>92.813808524859951</v>
      </c>
    </row>
    <row r="59" spans="1:28" ht="13.5" thickTop="1" x14ac:dyDescent="0.2">
      <c r="J59" s="17"/>
    </row>
    <row r="60" spans="1:28" x14ac:dyDescent="0.2">
      <c r="X60" s="17"/>
      <c r="Z60" s="17"/>
    </row>
    <row r="61" spans="1:28" x14ac:dyDescent="0.2">
      <c r="H61" s="17"/>
      <c r="X61" s="17"/>
    </row>
    <row r="62" spans="1:28" x14ac:dyDescent="0.2">
      <c r="H62" s="17"/>
      <c r="J62" s="17"/>
      <c r="X62" s="17"/>
      <c r="Z62" s="17"/>
    </row>
    <row r="63" spans="1:28" x14ac:dyDescent="0.2">
      <c r="H63" s="17"/>
    </row>
  </sheetData>
  <mergeCells count="112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7:C57"/>
    <mergeCell ref="E57:F57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8:C58"/>
  </mergeCells>
  <pageMargins left="0.39" right="0.39" top="0.39" bottom="0.39" header="0" footer="0"/>
  <pageSetup paperSize="0" fitToHeight="0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U64"/>
  <sheetViews>
    <sheetView rightToLeft="1" topLeftCell="A37" workbookViewId="0">
      <selection activeCell="I51" sqref="I51"/>
    </sheetView>
  </sheetViews>
  <sheetFormatPr defaultRowHeight="12.75" x14ac:dyDescent="0.2"/>
  <cols>
    <col min="1" max="1" width="40.28515625" customWidth="1"/>
    <col min="2" max="2" width="1.28515625" customWidth="1"/>
    <col min="3" max="3" width="12.140625" bestFit="1" customWidth="1"/>
    <col min="4" max="4" width="1.28515625" customWidth="1"/>
    <col min="5" max="5" width="17.5703125" bestFit="1" customWidth="1"/>
    <col min="6" max="6" width="1.28515625" customWidth="1"/>
    <col min="7" max="7" width="17.7109375" bestFit="1" customWidth="1"/>
    <col min="8" max="8" width="1.28515625" customWidth="1"/>
    <col min="9" max="9" width="26.28515625" bestFit="1" customWidth="1"/>
    <col min="10" max="10" width="1.28515625" customWidth="1"/>
    <col min="11" max="11" width="12.140625" bestFit="1" customWidth="1"/>
    <col min="12" max="12" width="1.28515625" customWidth="1"/>
    <col min="13" max="13" width="17.5703125" bestFit="1" customWidth="1"/>
    <col min="14" max="14" width="1.28515625" customWidth="1"/>
    <col min="15" max="15" width="17.85546875" bestFit="1" customWidth="1"/>
    <col min="16" max="16" width="1.28515625" customWidth="1"/>
    <col min="17" max="17" width="19" customWidth="1"/>
    <col min="18" max="18" width="1.28515625" customWidth="1"/>
    <col min="19" max="19" width="0.28515625" customWidth="1"/>
  </cols>
  <sheetData>
    <row r="1" spans="1:21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1" ht="21.75" customHeight="1" x14ac:dyDescent="0.2">
      <c r="A2" s="27" t="s">
        <v>84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1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1" ht="14.45" customHeight="1" x14ac:dyDescent="0.2"/>
    <row r="5" spans="1:21" ht="14.45" customHeight="1" x14ac:dyDescent="0.2">
      <c r="A5" s="28" t="s">
        <v>169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21" ht="14.45" customHeight="1" x14ac:dyDescent="0.2">
      <c r="A6" s="24" t="s">
        <v>87</v>
      </c>
      <c r="C6" s="24" t="s">
        <v>103</v>
      </c>
      <c r="D6" s="24"/>
      <c r="E6" s="24"/>
      <c r="F6" s="24"/>
      <c r="G6" s="24"/>
      <c r="H6" s="24"/>
      <c r="I6" s="24"/>
      <c r="K6" s="24" t="s">
        <v>104</v>
      </c>
      <c r="L6" s="24"/>
      <c r="M6" s="24"/>
      <c r="N6" s="24"/>
      <c r="O6" s="24"/>
      <c r="P6" s="24"/>
      <c r="Q6" s="24"/>
      <c r="R6" s="24"/>
    </row>
    <row r="7" spans="1:21" ht="46.5" customHeight="1" x14ac:dyDescent="0.2">
      <c r="A7" s="24"/>
      <c r="C7" s="9" t="s">
        <v>13</v>
      </c>
      <c r="D7" s="3"/>
      <c r="E7" s="9" t="s">
        <v>15</v>
      </c>
      <c r="F7" s="3"/>
      <c r="G7" s="9" t="s">
        <v>167</v>
      </c>
      <c r="H7" s="3"/>
      <c r="I7" s="9" t="s">
        <v>170</v>
      </c>
      <c r="K7" s="9" t="s">
        <v>13</v>
      </c>
      <c r="L7" s="3"/>
      <c r="M7" s="9" t="s">
        <v>15</v>
      </c>
      <c r="N7" s="3"/>
      <c r="O7" s="9" t="s">
        <v>167</v>
      </c>
      <c r="P7" s="3"/>
      <c r="Q7" s="30" t="s">
        <v>170</v>
      </c>
      <c r="R7" s="30"/>
    </row>
    <row r="8" spans="1:21" ht="21.75" customHeight="1" x14ac:dyDescent="0.2">
      <c r="A8" s="5" t="s">
        <v>49</v>
      </c>
      <c r="C8" s="10">
        <v>5430800</v>
      </c>
      <c r="D8" s="11"/>
      <c r="E8" s="10">
        <v>93339835734</v>
      </c>
      <c r="F8" s="11"/>
      <c r="G8" s="10">
        <v>97550655391</v>
      </c>
      <c r="H8" s="11"/>
      <c r="I8" s="33">
        <v>-4210819656</v>
      </c>
      <c r="J8" s="11"/>
      <c r="K8" s="10">
        <v>5430800</v>
      </c>
      <c r="L8" s="11"/>
      <c r="M8" s="10">
        <v>93339835734</v>
      </c>
      <c r="N8" s="11"/>
      <c r="O8" s="10">
        <v>83514589867</v>
      </c>
      <c r="P8" s="11"/>
      <c r="Q8" s="26">
        <v>9825245867</v>
      </c>
      <c r="R8" s="26"/>
      <c r="S8" s="11"/>
      <c r="T8" s="11"/>
      <c r="U8" s="11"/>
    </row>
    <row r="9" spans="1:21" ht="21.75" customHeight="1" x14ac:dyDescent="0.2">
      <c r="A9" s="6" t="s">
        <v>23</v>
      </c>
      <c r="C9" s="13">
        <v>12418268</v>
      </c>
      <c r="D9" s="11"/>
      <c r="E9" s="13">
        <v>38255231467</v>
      </c>
      <c r="F9" s="11"/>
      <c r="G9" s="13">
        <v>37625668122</v>
      </c>
      <c r="H9" s="11"/>
      <c r="I9" s="34">
        <v>629563345</v>
      </c>
      <c r="J9" s="11"/>
      <c r="K9" s="13">
        <v>12418268</v>
      </c>
      <c r="L9" s="11"/>
      <c r="M9" s="13">
        <v>38255231467</v>
      </c>
      <c r="N9" s="11"/>
      <c r="O9" s="13">
        <v>48451688773</v>
      </c>
      <c r="P9" s="11"/>
      <c r="Q9" s="20">
        <v>-10196457305</v>
      </c>
      <c r="R9" s="20"/>
      <c r="S9" s="11"/>
      <c r="T9" s="11"/>
      <c r="U9" s="11"/>
    </row>
    <row r="10" spans="1:21" ht="21.75" customHeight="1" x14ac:dyDescent="0.2">
      <c r="A10" s="6" t="s">
        <v>45</v>
      </c>
      <c r="C10" s="13">
        <v>3688073</v>
      </c>
      <c r="D10" s="11"/>
      <c r="E10" s="13">
        <v>15606711006</v>
      </c>
      <c r="F10" s="11"/>
      <c r="G10" s="13">
        <v>25666371000</v>
      </c>
      <c r="H10" s="11"/>
      <c r="I10" s="34">
        <v>-10059659993</v>
      </c>
      <c r="J10" s="11"/>
      <c r="K10" s="13">
        <v>3688073</v>
      </c>
      <c r="L10" s="11"/>
      <c r="M10" s="13">
        <v>15606711006</v>
      </c>
      <c r="N10" s="11"/>
      <c r="O10" s="13">
        <v>18290520047</v>
      </c>
      <c r="P10" s="11"/>
      <c r="Q10" s="20">
        <v>-2683809040</v>
      </c>
      <c r="R10" s="20"/>
      <c r="S10" s="11"/>
      <c r="T10" s="11"/>
      <c r="U10" s="11"/>
    </row>
    <row r="11" spans="1:21" ht="21.75" customHeight="1" x14ac:dyDescent="0.2">
      <c r="A11" s="6" t="s">
        <v>48</v>
      </c>
      <c r="C11" s="13">
        <v>7000000</v>
      </c>
      <c r="D11" s="11"/>
      <c r="E11" s="13">
        <v>24395975100</v>
      </c>
      <c r="F11" s="11"/>
      <c r="G11" s="13">
        <v>24187224600</v>
      </c>
      <c r="H11" s="11"/>
      <c r="I11" s="34">
        <v>208750500</v>
      </c>
      <c r="J11" s="11"/>
      <c r="K11" s="13">
        <v>7000000</v>
      </c>
      <c r="L11" s="11"/>
      <c r="M11" s="13">
        <v>24395975100</v>
      </c>
      <c r="N11" s="11"/>
      <c r="O11" s="13">
        <v>33498057376</v>
      </c>
      <c r="P11" s="11"/>
      <c r="Q11" s="20">
        <v>-9102082276</v>
      </c>
      <c r="R11" s="20"/>
      <c r="S11" s="11"/>
      <c r="T11" s="11"/>
      <c r="U11" s="11"/>
    </row>
    <row r="12" spans="1:21" ht="21.75" customHeight="1" x14ac:dyDescent="0.2">
      <c r="A12" s="6" t="s">
        <v>27</v>
      </c>
      <c r="C12" s="13">
        <v>11200000</v>
      </c>
      <c r="D12" s="11"/>
      <c r="E12" s="13">
        <v>120685622400</v>
      </c>
      <c r="F12" s="11"/>
      <c r="G12" s="13">
        <v>135492991200</v>
      </c>
      <c r="H12" s="11"/>
      <c r="I12" s="34">
        <v>-14807368800</v>
      </c>
      <c r="J12" s="11"/>
      <c r="K12" s="13">
        <v>11200000</v>
      </c>
      <c r="L12" s="11"/>
      <c r="M12" s="13">
        <v>120685622400</v>
      </c>
      <c r="N12" s="11"/>
      <c r="O12" s="13">
        <v>140286635880</v>
      </c>
      <c r="P12" s="11"/>
      <c r="Q12" s="20">
        <v>-19601013480</v>
      </c>
      <c r="R12" s="20"/>
      <c r="S12" s="11"/>
      <c r="T12" s="11"/>
      <c r="U12" s="11"/>
    </row>
    <row r="13" spans="1:21" ht="21.75" customHeight="1" x14ac:dyDescent="0.2">
      <c r="A13" s="6" t="s">
        <v>60</v>
      </c>
      <c r="C13" s="13">
        <v>5000000</v>
      </c>
      <c r="D13" s="11"/>
      <c r="E13" s="13">
        <v>25944705000</v>
      </c>
      <c r="F13" s="11"/>
      <c r="G13" s="13">
        <v>28032210000</v>
      </c>
      <c r="H13" s="11"/>
      <c r="I13" s="34">
        <v>-2087505000</v>
      </c>
      <c r="J13" s="11"/>
      <c r="K13" s="13">
        <v>5000000</v>
      </c>
      <c r="L13" s="11"/>
      <c r="M13" s="13">
        <v>25944705000</v>
      </c>
      <c r="N13" s="11"/>
      <c r="O13" s="13">
        <v>37383913800</v>
      </c>
      <c r="P13" s="11"/>
      <c r="Q13" s="20">
        <v>-11439208800</v>
      </c>
      <c r="R13" s="20"/>
      <c r="S13" s="11"/>
      <c r="T13" s="11"/>
      <c r="U13" s="11"/>
    </row>
    <row r="14" spans="1:21" ht="21.75" customHeight="1" x14ac:dyDescent="0.2">
      <c r="A14" s="6" t="s">
        <v>29</v>
      </c>
      <c r="C14" s="13">
        <v>4900000</v>
      </c>
      <c r="D14" s="11"/>
      <c r="E14" s="13">
        <v>57086303400</v>
      </c>
      <c r="F14" s="11"/>
      <c r="G14" s="13">
        <v>59966692922</v>
      </c>
      <c r="H14" s="11"/>
      <c r="I14" s="34">
        <v>-2880389522</v>
      </c>
      <c r="J14" s="11"/>
      <c r="K14" s="13">
        <v>4900000</v>
      </c>
      <c r="L14" s="11"/>
      <c r="M14" s="13">
        <v>57086303400</v>
      </c>
      <c r="N14" s="11"/>
      <c r="O14" s="13">
        <v>79641287120</v>
      </c>
      <c r="P14" s="11"/>
      <c r="Q14" s="20">
        <v>-22554983720</v>
      </c>
      <c r="R14" s="20"/>
      <c r="S14" s="11"/>
      <c r="T14" s="11"/>
      <c r="U14" s="11"/>
    </row>
    <row r="15" spans="1:21" ht="21.75" customHeight="1" x14ac:dyDescent="0.2">
      <c r="A15" s="6" t="s">
        <v>21</v>
      </c>
      <c r="C15" s="13">
        <v>80467959</v>
      </c>
      <c r="D15" s="11"/>
      <c r="E15" s="13">
        <v>148059962265</v>
      </c>
      <c r="F15" s="11"/>
      <c r="G15" s="13">
        <v>132942008258</v>
      </c>
      <c r="H15" s="11"/>
      <c r="I15" s="34">
        <v>15117954007</v>
      </c>
      <c r="J15" s="11"/>
      <c r="K15" s="13">
        <v>80467959</v>
      </c>
      <c r="L15" s="11"/>
      <c r="M15" s="13">
        <v>148059962265</v>
      </c>
      <c r="N15" s="11"/>
      <c r="O15" s="13">
        <v>126382344961</v>
      </c>
      <c r="P15" s="11"/>
      <c r="Q15" s="20">
        <v>21677617304</v>
      </c>
      <c r="R15" s="20"/>
      <c r="S15" s="11"/>
      <c r="T15" s="11"/>
      <c r="U15" s="11"/>
    </row>
    <row r="16" spans="1:21" ht="21.75" customHeight="1" x14ac:dyDescent="0.2">
      <c r="A16" s="6" t="s">
        <v>26</v>
      </c>
      <c r="C16" s="13">
        <v>2000000</v>
      </c>
      <c r="D16" s="11"/>
      <c r="E16" s="13">
        <v>69981120000</v>
      </c>
      <c r="F16" s="11"/>
      <c r="G16" s="13">
        <v>65408490000</v>
      </c>
      <c r="H16" s="11"/>
      <c r="I16" s="34">
        <v>4572630000</v>
      </c>
      <c r="J16" s="11"/>
      <c r="K16" s="13">
        <v>2000000</v>
      </c>
      <c r="L16" s="11"/>
      <c r="M16" s="13">
        <v>69981120000</v>
      </c>
      <c r="N16" s="11"/>
      <c r="O16" s="13">
        <v>71173980000</v>
      </c>
      <c r="P16" s="11"/>
      <c r="Q16" s="20">
        <v>-1192860000</v>
      </c>
      <c r="R16" s="20"/>
      <c r="S16" s="11"/>
      <c r="T16" s="11"/>
      <c r="U16" s="11"/>
    </row>
    <row r="17" spans="1:21" ht="21.75" customHeight="1" x14ac:dyDescent="0.2">
      <c r="A17" s="6" t="s">
        <v>37</v>
      </c>
      <c r="C17" s="13">
        <v>3131631</v>
      </c>
      <c r="D17" s="11"/>
      <c r="E17" s="13">
        <v>22662623951</v>
      </c>
      <c r="F17" s="11"/>
      <c r="G17" s="13">
        <v>31534667668</v>
      </c>
      <c r="H17" s="11"/>
      <c r="I17" s="34">
        <v>-8872043716</v>
      </c>
      <c r="J17" s="11"/>
      <c r="K17" s="13">
        <v>3131631</v>
      </c>
      <c r="L17" s="11"/>
      <c r="M17" s="13">
        <v>22662623951</v>
      </c>
      <c r="N17" s="11"/>
      <c r="O17" s="13">
        <v>35259033429</v>
      </c>
      <c r="P17" s="11"/>
      <c r="Q17" s="20">
        <v>-12596409477</v>
      </c>
      <c r="R17" s="20"/>
      <c r="S17" s="11"/>
      <c r="T17" s="11"/>
      <c r="U17" s="11"/>
    </row>
    <row r="18" spans="1:21" ht="21.75" customHeight="1" x14ac:dyDescent="0.2">
      <c r="A18" s="6" t="s">
        <v>32</v>
      </c>
      <c r="C18" s="13">
        <v>1000000</v>
      </c>
      <c r="D18" s="11"/>
      <c r="E18" s="13">
        <v>53479890000</v>
      </c>
      <c r="F18" s="11"/>
      <c r="G18" s="13">
        <v>49416744654</v>
      </c>
      <c r="H18" s="11"/>
      <c r="I18" s="34">
        <v>4063145346</v>
      </c>
      <c r="J18" s="11"/>
      <c r="K18" s="13">
        <v>1000000</v>
      </c>
      <c r="L18" s="11"/>
      <c r="M18" s="13">
        <v>53479890000</v>
      </c>
      <c r="N18" s="11"/>
      <c r="O18" s="13">
        <v>42992662483</v>
      </c>
      <c r="P18" s="11"/>
      <c r="Q18" s="20">
        <v>10487227517</v>
      </c>
      <c r="R18" s="20"/>
      <c r="S18" s="11"/>
      <c r="T18" s="11"/>
      <c r="U18" s="11"/>
    </row>
    <row r="19" spans="1:21" ht="21.75" customHeight="1" x14ac:dyDescent="0.2">
      <c r="A19" s="6" t="s">
        <v>56</v>
      </c>
      <c r="C19" s="13">
        <v>1600000</v>
      </c>
      <c r="D19" s="11"/>
      <c r="E19" s="13">
        <v>11181074400</v>
      </c>
      <c r="F19" s="11"/>
      <c r="G19" s="13">
        <v>9845071200</v>
      </c>
      <c r="H19" s="11"/>
      <c r="I19" s="13">
        <v>1336003200</v>
      </c>
      <c r="J19" s="11"/>
      <c r="K19" s="13">
        <v>1600000</v>
      </c>
      <c r="L19" s="11"/>
      <c r="M19" s="13">
        <v>11181074400</v>
      </c>
      <c r="N19" s="11"/>
      <c r="O19" s="13">
        <v>12676125600</v>
      </c>
      <c r="P19" s="11"/>
      <c r="Q19" s="20">
        <v>-1495051200</v>
      </c>
      <c r="R19" s="20"/>
      <c r="S19" s="11"/>
      <c r="T19" s="11"/>
      <c r="U19" s="11"/>
    </row>
    <row r="20" spans="1:21" ht="21.75" customHeight="1" x14ac:dyDescent="0.2">
      <c r="A20" s="6" t="s">
        <v>63</v>
      </c>
      <c r="C20" s="13">
        <v>4810362</v>
      </c>
      <c r="D20" s="11"/>
      <c r="E20" s="13">
        <v>24386875765</v>
      </c>
      <c r="F20" s="11"/>
      <c r="G20" s="13">
        <v>19375611882</v>
      </c>
      <c r="H20" s="11"/>
      <c r="I20" s="13">
        <v>5011263883</v>
      </c>
      <c r="J20" s="11"/>
      <c r="K20" s="13">
        <v>4810362</v>
      </c>
      <c r="L20" s="11"/>
      <c r="M20" s="13">
        <v>24386875765</v>
      </c>
      <c r="N20" s="11"/>
      <c r="O20" s="13">
        <v>20631507750</v>
      </c>
      <c r="P20" s="11"/>
      <c r="Q20" s="20">
        <v>3755368015</v>
      </c>
      <c r="R20" s="20"/>
      <c r="S20" s="11"/>
      <c r="T20" s="11"/>
      <c r="U20" s="11"/>
    </row>
    <row r="21" spans="1:21" ht="21.75" customHeight="1" x14ac:dyDescent="0.2">
      <c r="A21" s="6" t="s">
        <v>51</v>
      </c>
      <c r="C21" s="13">
        <v>1000000</v>
      </c>
      <c r="D21" s="11"/>
      <c r="E21" s="13">
        <v>40030393500</v>
      </c>
      <c r="F21" s="11"/>
      <c r="G21" s="13">
        <v>30119715000</v>
      </c>
      <c r="H21" s="11"/>
      <c r="I21" s="13">
        <v>9910678500</v>
      </c>
      <c r="J21" s="11"/>
      <c r="K21" s="13">
        <v>1000000</v>
      </c>
      <c r="L21" s="11"/>
      <c r="M21" s="13">
        <v>40030393500</v>
      </c>
      <c r="N21" s="11"/>
      <c r="O21" s="13">
        <v>29387246080</v>
      </c>
      <c r="P21" s="11"/>
      <c r="Q21" s="20">
        <v>10643147420</v>
      </c>
      <c r="R21" s="20"/>
      <c r="S21" s="11"/>
      <c r="T21" s="11"/>
      <c r="U21" s="11"/>
    </row>
    <row r="22" spans="1:21" ht="21.75" customHeight="1" x14ac:dyDescent="0.2">
      <c r="A22" s="6" t="s">
        <v>66</v>
      </c>
      <c r="C22" s="13">
        <v>1562500</v>
      </c>
      <c r="D22" s="11"/>
      <c r="E22" s="13">
        <v>4271308593</v>
      </c>
      <c r="F22" s="11"/>
      <c r="G22" s="13">
        <v>3543839888</v>
      </c>
      <c r="H22" s="11"/>
      <c r="I22" s="13">
        <v>727468705</v>
      </c>
      <c r="J22" s="11"/>
      <c r="K22" s="13">
        <v>1562500</v>
      </c>
      <c r="L22" s="11"/>
      <c r="M22" s="13">
        <v>4271308593</v>
      </c>
      <c r="N22" s="11"/>
      <c r="O22" s="13">
        <v>3543839888</v>
      </c>
      <c r="P22" s="11"/>
      <c r="Q22" s="20">
        <v>727468705</v>
      </c>
      <c r="R22" s="20"/>
      <c r="S22" s="11"/>
      <c r="T22" s="11"/>
      <c r="U22" s="11"/>
    </row>
    <row r="23" spans="1:21" ht="21.75" customHeight="1" x14ac:dyDescent="0.2">
      <c r="A23" s="6" t="s">
        <v>61</v>
      </c>
      <c r="C23" s="13">
        <v>26000000</v>
      </c>
      <c r="D23" s="11"/>
      <c r="E23" s="13">
        <v>198750357000</v>
      </c>
      <c r="F23" s="11"/>
      <c r="G23" s="13">
        <v>177298758000</v>
      </c>
      <c r="H23" s="11"/>
      <c r="I23" s="34">
        <v>21451599000</v>
      </c>
      <c r="J23" s="11"/>
      <c r="K23" s="13">
        <v>26000000</v>
      </c>
      <c r="L23" s="11"/>
      <c r="M23" s="13">
        <v>198750357000</v>
      </c>
      <c r="N23" s="11"/>
      <c r="O23" s="13">
        <v>139167000099</v>
      </c>
      <c r="P23" s="11"/>
      <c r="Q23" s="20">
        <v>59583356901</v>
      </c>
      <c r="R23" s="20"/>
      <c r="S23" s="11"/>
      <c r="T23" s="11"/>
      <c r="U23" s="11"/>
    </row>
    <row r="24" spans="1:21" ht="21.75" customHeight="1" x14ac:dyDescent="0.2">
      <c r="A24" s="6" t="s">
        <v>50</v>
      </c>
      <c r="C24" s="13">
        <v>1826155</v>
      </c>
      <c r="D24" s="11"/>
      <c r="E24" s="13">
        <v>40063436566</v>
      </c>
      <c r="F24" s="11"/>
      <c r="G24" s="13">
        <v>35652283379</v>
      </c>
      <c r="H24" s="11"/>
      <c r="I24" s="13">
        <v>4411153187</v>
      </c>
      <c r="J24" s="11"/>
      <c r="K24" s="13">
        <v>1826155</v>
      </c>
      <c r="L24" s="11"/>
      <c r="M24" s="13">
        <v>40063436566</v>
      </c>
      <c r="N24" s="11"/>
      <c r="O24" s="13">
        <v>37140820970</v>
      </c>
      <c r="P24" s="11"/>
      <c r="Q24" s="20">
        <v>2922615596</v>
      </c>
      <c r="R24" s="20"/>
      <c r="S24" s="11"/>
      <c r="T24" s="11"/>
      <c r="U24" s="11"/>
    </row>
    <row r="25" spans="1:21" ht="21.75" customHeight="1" x14ac:dyDescent="0.2">
      <c r="A25" s="6" t="s">
        <v>19</v>
      </c>
      <c r="C25" s="13">
        <v>12000000</v>
      </c>
      <c r="D25" s="11"/>
      <c r="E25" s="13">
        <v>19622547000</v>
      </c>
      <c r="F25" s="11"/>
      <c r="G25" s="13">
        <v>23294582208</v>
      </c>
      <c r="H25" s="11"/>
      <c r="I25" s="13">
        <v>-3672035208</v>
      </c>
      <c r="J25" s="11"/>
      <c r="K25" s="13">
        <v>12000000</v>
      </c>
      <c r="L25" s="11"/>
      <c r="M25" s="13">
        <v>19622547000</v>
      </c>
      <c r="N25" s="11"/>
      <c r="O25" s="13">
        <v>31024921985</v>
      </c>
      <c r="P25" s="11"/>
      <c r="Q25" s="20">
        <v>-11402374985</v>
      </c>
      <c r="R25" s="20"/>
      <c r="S25" s="11"/>
      <c r="T25" s="11"/>
      <c r="U25" s="11"/>
    </row>
    <row r="26" spans="1:21" ht="21.75" customHeight="1" x14ac:dyDescent="0.2">
      <c r="A26" s="6" t="s">
        <v>20</v>
      </c>
      <c r="C26" s="13">
        <v>10000000</v>
      </c>
      <c r="D26" s="11"/>
      <c r="E26" s="13">
        <v>24831369000</v>
      </c>
      <c r="F26" s="11"/>
      <c r="G26" s="13">
        <v>24642499500</v>
      </c>
      <c r="H26" s="11"/>
      <c r="I26" s="13">
        <v>188869500</v>
      </c>
      <c r="J26" s="11"/>
      <c r="K26" s="13">
        <v>10000000</v>
      </c>
      <c r="L26" s="11"/>
      <c r="M26" s="13">
        <v>24831369000</v>
      </c>
      <c r="N26" s="11"/>
      <c r="O26" s="13">
        <v>25055723200</v>
      </c>
      <c r="P26" s="11"/>
      <c r="Q26" s="20">
        <v>-224354200</v>
      </c>
      <c r="R26" s="20"/>
      <c r="S26" s="11"/>
      <c r="T26" s="11"/>
      <c r="U26" s="11"/>
    </row>
    <row r="27" spans="1:21" ht="21.75" customHeight="1" x14ac:dyDescent="0.2">
      <c r="A27" s="6" t="s">
        <v>38</v>
      </c>
      <c r="C27" s="13">
        <v>2400000</v>
      </c>
      <c r="D27" s="11"/>
      <c r="E27" s="13">
        <v>64581440400</v>
      </c>
      <c r="F27" s="11"/>
      <c r="G27" s="13">
        <v>55831226606</v>
      </c>
      <c r="H27" s="11"/>
      <c r="I27" s="13">
        <v>8750213794</v>
      </c>
      <c r="J27" s="11"/>
      <c r="K27" s="13">
        <v>2400000</v>
      </c>
      <c r="L27" s="11"/>
      <c r="M27" s="13">
        <v>64581440400</v>
      </c>
      <c r="N27" s="11"/>
      <c r="O27" s="13">
        <v>71690886000</v>
      </c>
      <c r="P27" s="11"/>
      <c r="Q27" s="20">
        <v>-7109445600</v>
      </c>
      <c r="R27" s="20"/>
      <c r="S27" s="11"/>
      <c r="T27" s="11"/>
      <c r="U27" s="11"/>
    </row>
    <row r="28" spans="1:21" ht="21.75" customHeight="1" x14ac:dyDescent="0.2">
      <c r="A28" s="6" t="s">
        <v>57</v>
      </c>
      <c r="C28" s="13">
        <v>16000000</v>
      </c>
      <c r="D28" s="11"/>
      <c r="E28" s="13">
        <v>20835288000</v>
      </c>
      <c r="F28" s="11"/>
      <c r="G28" s="13">
        <v>20270522041</v>
      </c>
      <c r="H28" s="11"/>
      <c r="I28" s="13">
        <v>564765959</v>
      </c>
      <c r="J28" s="11"/>
      <c r="K28" s="13">
        <v>16000000</v>
      </c>
      <c r="L28" s="11"/>
      <c r="M28" s="13">
        <v>20835288000</v>
      </c>
      <c r="N28" s="11"/>
      <c r="O28" s="13">
        <v>26864007328</v>
      </c>
      <c r="P28" s="11"/>
      <c r="Q28" s="20">
        <v>-6028719328</v>
      </c>
      <c r="R28" s="20"/>
      <c r="S28" s="11"/>
      <c r="T28" s="11"/>
      <c r="U28" s="11"/>
    </row>
    <row r="29" spans="1:21" ht="21.75" customHeight="1" x14ac:dyDescent="0.2">
      <c r="A29" s="6" t="s">
        <v>59</v>
      </c>
      <c r="C29" s="13">
        <v>2500666</v>
      </c>
      <c r="D29" s="11"/>
      <c r="E29" s="13">
        <v>62368396765</v>
      </c>
      <c r="F29" s="11"/>
      <c r="G29" s="13">
        <v>53742715746</v>
      </c>
      <c r="H29" s="11"/>
      <c r="I29" s="13">
        <v>8625681019</v>
      </c>
      <c r="J29" s="11"/>
      <c r="K29" s="13">
        <v>2500666</v>
      </c>
      <c r="L29" s="11"/>
      <c r="M29" s="13">
        <v>62368396765</v>
      </c>
      <c r="N29" s="11"/>
      <c r="O29" s="13">
        <v>49765456486</v>
      </c>
      <c r="P29" s="11"/>
      <c r="Q29" s="20">
        <v>12602940279</v>
      </c>
      <c r="R29" s="20"/>
      <c r="S29" s="11"/>
      <c r="T29" s="11"/>
      <c r="U29" s="11"/>
    </row>
    <row r="30" spans="1:21" ht="21.75" customHeight="1" x14ac:dyDescent="0.2">
      <c r="A30" s="6" t="s">
        <v>25</v>
      </c>
      <c r="C30" s="13">
        <v>6300000</v>
      </c>
      <c r="D30" s="11"/>
      <c r="E30" s="13">
        <v>94313475900</v>
      </c>
      <c r="F30" s="11"/>
      <c r="G30" s="13">
        <v>85295454300</v>
      </c>
      <c r="H30" s="11"/>
      <c r="I30" s="13">
        <v>9018021600</v>
      </c>
      <c r="J30" s="11"/>
      <c r="K30" s="13">
        <v>6300000</v>
      </c>
      <c r="L30" s="11"/>
      <c r="M30" s="13">
        <v>94313475900</v>
      </c>
      <c r="N30" s="11"/>
      <c r="O30" s="13">
        <v>90315843663</v>
      </c>
      <c r="P30" s="11"/>
      <c r="Q30" s="20">
        <v>3997632237</v>
      </c>
      <c r="R30" s="20"/>
      <c r="S30" s="11"/>
      <c r="T30" s="11"/>
      <c r="U30" s="11"/>
    </row>
    <row r="31" spans="1:21" ht="21.75" customHeight="1" x14ac:dyDescent="0.2">
      <c r="A31" s="6" t="s">
        <v>46</v>
      </c>
      <c r="C31" s="13">
        <v>1900000</v>
      </c>
      <c r="D31" s="11"/>
      <c r="E31" s="13">
        <v>72714757500</v>
      </c>
      <c r="F31" s="11"/>
      <c r="G31" s="13">
        <v>63290169450</v>
      </c>
      <c r="H31" s="11"/>
      <c r="I31" s="13">
        <v>9424588050</v>
      </c>
      <c r="J31" s="11"/>
      <c r="K31" s="13">
        <v>1900000</v>
      </c>
      <c r="L31" s="11"/>
      <c r="M31" s="13">
        <v>72714757500</v>
      </c>
      <c r="N31" s="11"/>
      <c r="O31" s="13">
        <v>52524697728</v>
      </c>
      <c r="P31" s="11"/>
      <c r="Q31" s="20">
        <v>20190059772</v>
      </c>
      <c r="R31" s="20"/>
      <c r="S31" s="11"/>
      <c r="T31" s="11"/>
      <c r="U31" s="11"/>
    </row>
    <row r="32" spans="1:21" ht="21.75" customHeight="1" x14ac:dyDescent="0.2">
      <c r="A32" s="6" t="s">
        <v>22</v>
      </c>
      <c r="C32" s="13">
        <v>10056657</v>
      </c>
      <c r="D32" s="11"/>
      <c r="E32" s="13">
        <v>21343210466</v>
      </c>
      <c r="F32" s="11"/>
      <c r="G32" s="13">
        <v>21753080082</v>
      </c>
      <c r="H32" s="11"/>
      <c r="I32" s="13">
        <v>-409869615</v>
      </c>
      <c r="J32" s="11"/>
      <c r="K32" s="13">
        <v>10056657</v>
      </c>
      <c r="L32" s="11"/>
      <c r="M32" s="13">
        <v>21343210466</v>
      </c>
      <c r="N32" s="11"/>
      <c r="O32" s="13">
        <v>24022272000</v>
      </c>
      <c r="P32" s="11"/>
      <c r="Q32" s="20">
        <v>-2679061533</v>
      </c>
      <c r="R32" s="20"/>
      <c r="S32" s="11"/>
      <c r="T32" s="11"/>
      <c r="U32" s="11"/>
    </row>
    <row r="33" spans="1:21" ht="21.75" customHeight="1" x14ac:dyDescent="0.2">
      <c r="A33" s="6" t="s">
        <v>31</v>
      </c>
      <c r="C33" s="13">
        <v>1800000</v>
      </c>
      <c r="D33" s="11"/>
      <c r="E33" s="13">
        <v>9969923880</v>
      </c>
      <c r="F33" s="11"/>
      <c r="G33" s="13">
        <v>8425766610</v>
      </c>
      <c r="H33" s="11"/>
      <c r="I33" s="13">
        <v>1544157270</v>
      </c>
      <c r="J33" s="11"/>
      <c r="K33" s="13">
        <v>1800000</v>
      </c>
      <c r="L33" s="11"/>
      <c r="M33" s="13">
        <v>9969923880</v>
      </c>
      <c r="N33" s="11"/>
      <c r="O33" s="13">
        <v>9680058900</v>
      </c>
      <c r="P33" s="11"/>
      <c r="Q33" s="20">
        <v>289864980</v>
      </c>
      <c r="R33" s="20"/>
      <c r="S33" s="11"/>
      <c r="T33" s="11"/>
      <c r="U33" s="11"/>
    </row>
    <row r="34" spans="1:21" ht="21.75" customHeight="1" x14ac:dyDescent="0.2">
      <c r="A34" s="6" t="s">
        <v>44</v>
      </c>
      <c r="C34" s="13">
        <v>24778568</v>
      </c>
      <c r="D34" s="11"/>
      <c r="E34" s="13">
        <v>233995787443</v>
      </c>
      <c r="F34" s="11"/>
      <c r="G34" s="13">
        <v>198802139569</v>
      </c>
      <c r="H34" s="11"/>
      <c r="I34" s="13">
        <v>35193647874</v>
      </c>
      <c r="J34" s="11"/>
      <c r="K34" s="13">
        <v>24778568</v>
      </c>
      <c r="L34" s="11"/>
      <c r="M34" s="13">
        <v>233995787443</v>
      </c>
      <c r="N34" s="11"/>
      <c r="O34" s="13">
        <v>192861791167</v>
      </c>
      <c r="P34" s="11"/>
      <c r="Q34" s="20">
        <v>41133996276</v>
      </c>
      <c r="R34" s="20"/>
      <c r="S34" s="11"/>
      <c r="T34" s="11"/>
      <c r="U34" s="11"/>
    </row>
    <row r="35" spans="1:21" ht="21.75" customHeight="1" x14ac:dyDescent="0.2">
      <c r="A35" s="6" t="s">
        <v>54</v>
      </c>
      <c r="C35" s="13">
        <v>3131631</v>
      </c>
      <c r="D35" s="11"/>
      <c r="E35" s="13">
        <v>39597331959</v>
      </c>
      <c r="F35" s="11"/>
      <c r="G35" s="13">
        <v>34647665464</v>
      </c>
      <c r="H35" s="11"/>
      <c r="I35" s="13">
        <v>4949666495</v>
      </c>
      <c r="J35" s="11"/>
      <c r="K35" s="13">
        <v>3131631</v>
      </c>
      <c r="L35" s="11"/>
      <c r="M35" s="13">
        <v>39597331959</v>
      </c>
      <c r="N35" s="11"/>
      <c r="O35" s="13">
        <v>23514364950</v>
      </c>
      <c r="P35" s="11"/>
      <c r="Q35" s="20">
        <v>16082967009</v>
      </c>
      <c r="R35" s="20"/>
      <c r="S35" s="11"/>
      <c r="T35" s="11"/>
      <c r="U35" s="11"/>
    </row>
    <row r="36" spans="1:21" ht="21.75" customHeight="1" x14ac:dyDescent="0.2">
      <c r="A36" s="6" t="s">
        <v>55</v>
      </c>
      <c r="C36" s="13">
        <v>52000000</v>
      </c>
      <c r="D36" s="11"/>
      <c r="E36" s="13">
        <v>248114880000</v>
      </c>
      <c r="F36" s="11"/>
      <c r="G36" s="13">
        <v>244990249515</v>
      </c>
      <c r="H36" s="11"/>
      <c r="I36" s="13">
        <v>3124630485</v>
      </c>
      <c r="J36" s="11"/>
      <c r="K36" s="13">
        <v>52000000</v>
      </c>
      <c r="L36" s="11"/>
      <c r="M36" s="13">
        <v>248114880000</v>
      </c>
      <c r="N36" s="11"/>
      <c r="O36" s="13">
        <v>205613720011</v>
      </c>
      <c r="P36" s="11"/>
      <c r="Q36" s="20">
        <v>42501159989</v>
      </c>
      <c r="R36" s="20"/>
      <c r="S36" s="11"/>
      <c r="T36" s="11"/>
      <c r="U36" s="11"/>
    </row>
    <row r="37" spans="1:21" ht="21.75" customHeight="1" x14ac:dyDescent="0.2">
      <c r="A37" s="6" t="s">
        <v>28</v>
      </c>
      <c r="C37" s="13">
        <v>665000</v>
      </c>
      <c r="D37" s="11"/>
      <c r="E37" s="13">
        <v>118452339967</v>
      </c>
      <c r="F37" s="11"/>
      <c r="G37" s="13">
        <v>91349890589</v>
      </c>
      <c r="H37" s="11"/>
      <c r="I37" s="13">
        <v>27102449378</v>
      </c>
      <c r="J37" s="11"/>
      <c r="K37" s="13">
        <v>665000</v>
      </c>
      <c r="L37" s="11"/>
      <c r="M37" s="13">
        <v>118452339967</v>
      </c>
      <c r="N37" s="11"/>
      <c r="O37" s="13">
        <v>107518913027</v>
      </c>
      <c r="P37" s="11"/>
      <c r="Q37" s="20">
        <v>10933426940</v>
      </c>
      <c r="R37" s="20"/>
      <c r="S37" s="11"/>
      <c r="T37" s="11"/>
      <c r="U37" s="11"/>
    </row>
    <row r="38" spans="1:21" ht="21.75" customHeight="1" x14ac:dyDescent="0.2">
      <c r="A38" s="6" t="s">
        <v>67</v>
      </c>
      <c r="C38" s="13">
        <v>7000000</v>
      </c>
      <c r="D38" s="11"/>
      <c r="E38" s="13">
        <v>45159691500</v>
      </c>
      <c r="F38" s="11"/>
      <c r="G38" s="13">
        <v>41408391360</v>
      </c>
      <c r="H38" s="11"/>
      <c r="I38" s="13">
        <v>3751300140</v>
      </c>
      <c r="J38" s="11"/>
      <c r="K38" s="13">
        <v>7000000</v>
      </c>
      <c r="L38" s="11"/>
      <c r="M38" s="13">
        <v>45159691500</v>
      </c>
      <c r="N38" s="11"/>
      <c r="O38" s="13">
        <v>41408391360</v>
      </c>
      <c r="P38" s="11"/>
      <c r="Q38" s="20">
        <v>3751300140</v>
      </c>
      <c r="R38" s="20"/>
      <c r="S38" s="11"/>
      <c r="T38" s="11"/>
      <c r="U38" s="11"/>
    </row>
    <row r="39" spans="1:21" ht="21.75" customHeight="1" x14ac:dyDescent="0.2">
      <c r="A39" s="6" t="s">
        <v>65</v>
      </c>
      <c r="C39" s="13">
        <v>3519990</v>
      </c>
      <c r="D39" s="11"/>
      <c r="E39" s="13">
        <v>20154505302</v>
      </c>
      <c r="F39" s="11"/>
      <c r="G39" s="13">
        <v>17915116394</v>
      </c>
      <c r="H39" s="11"/>
      <c r="I39" s="13">
        <v>2239388908</v>
      </c>
      <c r="J39" s="11"/>
      <c r="K39" s="13">
        <v>3519990</v>
      </c>
      <c r="L39" s="11"/>
      <c r="M39" s="13">
        <v>20154505302</v>
      </c>
      <c r="N39" s="11"/>
      <c r="O39" s="13">
        <v>15911648460</v>
      </c>
      <c r="P39" s="11"/>
      <c r="Q39" s="20">
        <v>4242856842</v>
      </c>
      <c r="R39" s="20"/>
      <c r="S39" s="11"/>
      <c r="T39" s="11"/>
      <c r="U39" s="11"/>
    </row>
    <row r="40" spans="1:21" ht="21.75" customHeight="1" x14ac:dyDescent="0.2">
      <c r="A40" s="6" t="s">
        <v>52</v>
      </c>
      <c r="C40" s="13">
        <v>18000000</v>
      </c>
      <c r="D40" s="11"/>
      <c r="E40" s="13">
        <v>71410563900</v>
      </c>
      <c r="F40" s="11"/>
      <c r="G40" s="13">
        <v>66716092318</v>
      </c>
      <c r="H40" s="11"/>
      <c r="I40" s="13">
        <v>4694471582</v>
      </c>
      <c r="J40" s="11"/>
      <c r="K40" s="13">
        <v>18000000</v>
      </c>
      <c r="L40" s="11"/>
      <c r="M40" s="13">
        <v>71410563900</v>
      </c>
      <c r="N40" s="11"/>
      <c r="O40" s="13">
        <v>77892208834</v>
      </c>
      <c r="P40" s="11"/>
      <c r="Q40" s="20">
        <v>-6481644934</v>
      </c>
      <c r="R40" s="20"/>
      <c r="S40" s="11"/>
      <c r="T40" s="11"/>
      <c r="U40" s="11"/>
    </row>
    <row r="41" spans="1:21" ht="21.75" customHeight="1" x14ac:dyDescent="0.2">
      <c r="A41" s="6" t="s">
        <v>62</v>
      </c>
      <c r="C41" s="13">
        <v>4564016</v>
      </c>
      <c r="D41" s="11"/>
      <c r="E41" s="13">
        <v>51221150583</v>
      </c>
      <c r="F41" s="11"/>
      <c r="G41" s="13">
        <v>64196568618</v>
      </c>
      <c r="H41" s="11"/>
      <c r="I41" s="13">
        <v>-12975418034</v>
      </c>
      <c r="J41" s="11"/>
      <c r="K41" s="13">
        <v>4564016</v>
      </c>
      <c r="L41" s="11"/>
      <c r="M41" s="13">
        <v>51221150583</v>
      </c>
      <c r="N41" s="11"/>
      <c r="O41" s="13">
        <v>72708976080</v>
      </c>
      <c r="P41" s="11"/>
      <c r="Q41" s="20">
        <v>-21487825496</v>
      </c>
      <c r="R41" s="20"/>
      <c r="S41" s="11"/>
      <c r="T41" s="11"/>
      <c r="U41" s="11"/>
    </row>
    <row r="42" spans="1:21" ht="21.75" customHeight="1" x14ac:dyDescent="0.2">
      <c r="A42" s="6" t="s">
        <v>64</v>
      </c>
      <c r="C42" s="13">
        <v>9360000</v>
      </c>
      <c r="D42" s="11"/>
      <c r="E42" s="13">
        <v>74434464000</v>
      </c>
      <c r="F42" s="11"/>
      <c r="G42" s="13">
        <v>69224051520</v>
      </c>
      <c r="H42" s="11"/>
      <c r="I42" s="13">
        <v>5210412480</v>
      </c>
      <c r="J42" s="11"/>
      <c r="K42" s="13">
        <v>9360000</v>
      </c>
      <c r="L42" s="11"/>
      <c r="M42" s="13">
        <v>74434464000</v>
      </c>
      <c r="N42" s="11"/>
      <c r="O42" s="13">
        <v>48419618832</v>
      </c>
      <c r="P42" s="11"/>
      <c r="Q42" s="20">
        <v>26014845168</v>
      </c>
      <c r="R42" s="20"/>
      <c r="S42" s="11"/>
      <c r="T42" s="11"/>
      <c r="U42" s="11"/>
    </row>
    <row r="43" spans="1:21" ht="21.75" customHeight="1" x14ac:dyDescent="0.2">
      <c r="A43" s="6" t="s">
        <v>58</v>
      </c>
      <c r="C43" s="13">
        <v>12000000</v>
      </c>
      <c r="D43" s="11"/>
      <c r="E43" s="13">
        <v>34187367600</v>
      </c>
      <c r="F43" s="11"/>
      <c r="G43" s="13">
        <v>30161388822</v>
      </c>
      <c r="H43" s="11"/>
      <c r="I43" s="13">
        <v>4025978778</v>
      </c>
      <c r="J43" s="11"/>
      <c r="K43" s="13">
        <v>12000000</v>
      </c>
      <c r="L43" s="11"/>
      <c r="M43" s="13">
        <v>34187367600</v>
      </c>
      <c r="N43" s="11"/>
      <c r="O43" s="13">
        <v>36620802013</v>
      </c>
      <c r="P43" s="11"/>
      <c r="Q43" s="20">
        <v>-2433434413</v>
      </c>
      <c r="R43" s="20"/>
      <c r="S43" s="11"/>
      <c r="T43" s="11"/>
      <c r="U43" s="11"/>
    </row>
    <row r="44" spans="1:21" ht="21.75" customHeight="1" x14ac:dyDescent="0.2">
      <c r="A44" s="6" t="s">
        <v>33</v>
      </c>
      <c r="C44" s="13">
        <v>15611111</v>
      </c>
      <c r="D44" s="11"/>
      <c r="E44" s="13">
        <v>36591974289</v>
      </c>
      <c r="F44" s="11"/>
      <c r="G44" s="13">
        <v>36467828490</v>
      </c>
      <c r="H44" s="11"/>
      <c r="I44" s="13">
        <v>124145799</v>
      </c>
      <c r="J44" s="11"/>
      <c r="K44" s="13">
        <v>15611111</v>
      </c>
      <c r="L44" s="11"/>
      <c r="M44" s="13">
        <v>36591974289</v>
      </c>
      <c r="N44" s="11"/>
      <c r="O44" s="13">
        <v>40041569195</v>
      </c>
      <c r="P44" s="11"/>
      <c r="Q44" s="20">
        <v>-3449594905</v>
      </c>
      <c r="R44" s="20"/>
      <c r="S44" s="11"/>
      <c r="T44" s="11"/>
      <c r="U44" s="11"/>
    </row>
    <row r="45" spans="1:21" ht="21.75" customHeight="1" x14ac:dyDescent="0.2">
      <c r="A45" s="6" t="s">
        <v>47</v>
      </c>
      <c r="C45" s="13">
        <v>3000000</v>
      </c>
      <c r="D45" s="11"/>
      <c r="E45" s="13">
        <v>19354153500</v>
      </c>
      <c r="F45" s="11"/>
      <c r="G45" s="13">
        <v>19272641312</v>
      </c>
      <c r="H45" s="11"/>
      <c r="I45" s="13">
        <v>81512188</v>
      </c>
      <c r="J45" s="11"/>
      <c r="K45" s="13">
        <v>3000000</v>
      </c>
      <c r="L45" s="11"/>
      <c r="M45" s="13">
        <v>19354153500</v>
      </c>
      <c r="N45" s="11"/>
      <c r="O45" s="13">
        <v>19145402912</v>
      </c>
      <c r="P45" s="11"/>
      <c r="Q45" s="20">
        <f>208750588-8</f>
        <v>208750580</v>
      </c>
      <c r="R45" s="20"/>
      <c r="S45" s="11"/>
      <c r="T45" s="11"/>
      <c r="U45" s="11"/>
    </row>
    <row r="46" spans="1:21" ht="21.75" customHeight="1" x14ac:dyDescent="0.2">
      <c r="A46" s="6" t="s">
        <v>43</v>
      </c>
      <c r="C46" s="13">
        <v>45000007</v>
      </c>
      <c r="D46" s="11"/>
      <c r="E46" s="13">
        <v>89956568743</v>
      </c>
      <c r="F46" s="11"/>
      <c r="G46" s="13">
        <v>78057788282</v>
      </c>
      <c r="H46" s="11"/>
      <c r="I46" s="13">
        <v>11898780461</v>
      </c>
      <c r="J46" s="11"/>
      <c r="K46" s="13">
        <v>45000007</v>
      </c>
      <c r="L46" s="11"/>
      <c r="M46" s="13">
        <v>89956568743</v>
      </c>
      <c r="N46" s="11"/>
      <c r="O46" s="13">
        <v>82969578880</v>
      </c>
      <c r="P46" s="11"/>
      <c r="Q46" s="20">
        <v>6986989863</v>
      </c>
      <c r="R46" s="20"/>
      <c r="S46" s="11"/>
      <c r="T46" s="11"/>
      <c r="U46" s="11"/>
    </row>
    <row r="47" spans="1:21" ht="21.75" customHeight="1" x14ac:dyDescent="0.2">
      <c r="A47" s="6" t="s">
        <v>40</v>
      </c>
      <c r="C47" s="13">
        <v>17000000</v>
      </c>
      <c r="D47" s="11"/>
      <c r="E47" s="13">
        <v>41875350300</v>
      </c>
      <c r="F47" s="11"/>
      <c r="G47" s="13">
        <v>41003321945</v>
      </c>
      <c r="H47" s="11"/>
      <c r="I47" s="13">
        <v>872028355</v>
      </c>
      <c r="J47" s="11"/>
      <c r="K47" s="13">
        <v>17000000</v>
      </c>
      <c r="L47" s="11"/>
      <c r="M47" s="13">
        <v>41875350300</v>
      </c>
      <c r="N47" s="11"/>
      <c r="O47" s="13">
        <v>39087040029</v>
      </c>
      <c r="P47" s="11"/>
      <c r="Q47" s="20">
        <v>2788310271</v>
      </c>
      <c r="R47" s="20"/>
      <c r="S47" s="11"/>
      <c r="T47" s="11"/>
      <c r="U47" s="11"/>
    </row>
    <row r="48" spans="1:21" ht="21.75" customHeight="1" x14ac:dyDescent="0.2">
      <c r="A48" s="6" t="s">
        <v>24</v>
      </c>
      <c r="C48" s="13">
        <v>32000000</v>
      </c>
      <c r="D48" s="11"/>
      <c r="E48" s="13">
        <v>68517878400</v>
      </c>
      <c r="F48" s="11"/>
      <c r="G48" s="13">
        <v>71709348980</v>
      </c>
      <c r="H48" s="11"/>
      <c r="I48" s="13">
        <v>-3191470580</v>
      </c>
      <c r="J48" s="11"/>
      <c r="K48" s="13">
        <v>32000000</v>
      </c>
      <c r="L48" s="11"/>
      <c r="M48" s="13">
        <v>68517878400</v>
      </c>
      <c r="N48" s="11"/>
      <c r="O48" s="13">
        <v>82610004332</v>
      </c>
      <c r="P48" s="11"/>
      <c r="Q48" s="20">
        <v>-14092125932</v>
      </c>
      <c r="R48" s="20"/>
      <c r="S48" s="11"/>
      <c r="T48" s="11"/>
      <c r="U48" s="11"/>
    </row>
    <row r="49" spans="1:21" ht="21.75" customHeight="1" x14ac:dyDescent="0.2">
      <c r="A49" s="6" t="s">
        <v>35</v>
      </c>
      <c r="C49" s="13">
        <v>4467727</v>
      </c>
      <c r="D49" s="11"/>
      <c r="E49" s="13">
        <v>56402529109</v>
      </c>
      <c r="F49" s="11"/>
      <c r="G49" s="13">
        <v>56461019355</v>
      </c>
      <c r="H49" s="11"/>
      <c r="I49" s="13">
        <v>-58490245</v>
      </c>
      <c r="J49" s="11"/>
      <c r="K49" s="13">
        <v>4467727</v>
      </c>
      <c r="L49" s="11"/>
      <c r="M49" s="13">
        <v>56402529109</v>
      </c>
      <c r="N49" s="11"/>
      <c r="O49" s="13">
        <v>65506874360</v>
      </c>
      <c r="P49" s="11"/>
      <c r="Q49" s="20">
        <v>-9104345250</v>
      </c>
      <c r="R49" s="20"/>
      <c r="S49" s="11"/>
      <c r="T49" s="11"/>
      <c r="U49" s="11"/>
    </row>
    <row r="50" spans="1:21" ht="21.75" customHeight="1" x14ac:dyDescent="0.2">
      <c r="A50" s="7" t="s">
        <v>30</v>
      </c>
      <c r="C50" s="14">
        <v>279936</v>
      </c>
      <c r="D50" s="11"/>
      <c r="E50" s="14">
        <v>48864278868</v>
      </c>
      <c r="F50" s="11"/>
      <c r="G50" s="14">
        <v>45071453578</v>
      </c>
      <c r="H50" s="11"/>
      <c r="I50" s="14">
        <v>3792825290</v>
      </c>
      <c r="J50" s="11"/>
      <c r="K50" s="14">
        <v>279936</v>
      </c>
      <c r="L50" s="11"/>
      <c r="M50" s="14">
        <v>48864278868</v>
      </c>
      <c r="N50" s="11"/>
      <c r="O50" s="14">
        <v>51146096447</v>
      </c>
      <c r="P50" s="11"/>
      <c r="Q50" s="31">
        <v>-2281817578</v>
      </c>
      <c r="R50" s="31"/>
      <c r="S50" s="11"/>
      <c r="T50" s="11"/>
      <c r="U50" s="11"/>
    </row>
    <row r="51" spans="1:21" ht="21.75" customHeight="1" x14ac:dyDescent="0.2">
      <c r="A51" s="8" t="s">
        <v>68</v>
      </c>
      <c r="C51" s="15">
        <v>488371057</v>
      </c>
      <c r="D51" s="11"/>
      <c r="E51" s="15">
        <v>2677052650521</v>
      </c>
      <c r="F51" s="11"/>
      <c r="G51" s="15">
        <v>2527659975818</v>
      </c>
      <c r="H51" s="11"/>
      <c r="I51" s="15">
        <v>149392674709</v>
      </c>
      <c r="J51" s="11"/>
      <c r="K51" s="15">
        <v>488371057</v>
      </c>
      <c r="L51" s="11"/>
      <c r="M51" s="15">
        <v>2677052650521</v>
      </c>
      <c r="N51" s="11"/>
      <c r="O51" s="15">
        <v>2543342122302</v>
      </c>
      <c r="P51" s="11"/>
      <c r="Q51" s="32">
        <f t="shared" ref="Q51" si="0">SUM(Q8:R50)</f>
        <v>133710528219</v>
      </c>
      <c r="R51" s="32"/>
      <c r="S51" s="11"/>
      <c r="T51" s="11"/>
      <c r="U51" s="11"/>
    </row>
    <row r="52" spans="1:21" x14ac:dyDescent="0.2">
      <c r="Q52" s="17"/>
    </row>
    <row r="53" spans="1:21" x14ac:dyDescent="0.2">
      <c r="I53" s="17"/>
    </row>
    <row r="54" spans="1:21" x14ac:dyDescent="0.2">
      <c r="Q54" s="17"/>
    </row>
    <row r="55" spans="1:21" x14ac:dyDescent="0.2">
      <c r="I55" s="17"/>
    </row>
    <row r="64" spans="1:21" x14ac:dyDescent="0.2">
      <c r="I64" s="17"/>
    </row>
  </sheetData>
  <mergeCells count="5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51:R51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16"/>
  <sheetViews>
    <sheetView rightToLeft="1" workbookViewId="0">
      <selection activeCell="L10" sqref="L10"/>
    </sheetView>
  </sheetViews>
  <sheetFormatPr defaultRowHeight="12.75" x14ac:dyDescent="0.2"/>
  <cols>
    <col min="1" max="1" width="5.140625" customWidth="1"/>
    <col min="2" max="2" width="35" customWidth="1"/>
    <col min="3" max="3" width="1.28515625" customWidth="1"/>
    <col min="4" max="4" width="15" bestFit="1" customWidth="1"/>
    <col min="5" max="5" width="1.28515625" customWidth="1"/>
    <col min="6" max="6" width="16.140625" bestFit="1" customWidth="1"/>
    <col min="7" max="7" width="1.28515625" customWidth="1"/>
    <col min="8" max="8" width="15.85546875" bestFit="1" customWidth="1"/>
    <col min="9" max="9" width="1.28515625" customWidth="1"/>
    <col min="10" max="10" width="14.85546875" bestFit="1" customWidth="1"/>
    <col min="11" max="11" width="1.28515625" customWidth="1"/>
    <col min="12" max="12" width="19.42578125" customWidth="1"/>
    <col min="13" max="13" width="0.28515625" customWidth="1"/>
    <col min="16" max="16" width="16.42578125" bestFit="1" customWidth="1"/>
  </cols>
  <sheetData>
    <row r="1" spans="1:16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</row>
    <row r="2" spans="1:16" ht="21.75" customHeight="1" x14ac:dyDescent="0.2">
      <c r="A2" s="27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</row>
    <row r="3" spans="1:16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</row>
    <row r="4" spans="1:16" ht="14.45" customHeight="1" x14ac:dyDescent="0.2"/>
    <row r="5" spans="1:16" ht="14.45" customHeight="1" x14ac:dyDescent="0.2">
      <c r="A5" s="1" t="s">
        <v>70</v>
      </c>
      <c r="B5" s="28" t="s">
        <v>71</v>
      </c>
      <c r="C5" s="28"/>
      <c r="D5" s="28"/>
      <c r="E5" s="28"/>
      <c r="F5" s="28"/>
      <c r="G5" s="28"/>
      <c r="H5" s="28"/>
      <c r="I5" s="28"/>
      <c r="J5" s="28"/>
      <c r="K5" s="28"/>
      <c r="L5" s="28"/>
    </row>
    <row r="6" spans="1:16" ht="14.45" customHeight="1" x14ac:dyDescent="0.2">
      <c r="D6" s="2" t="s">
        <v>7</v>
      </c>
      <c r="F6" s="24" t="s">
        <v>8</v>
      </c>
      <c r="G6" s="24"/>
      <c r="H6" s="24"/>
      <c r="J6" s="29" t="s">
        <v>9</v>
      </c>
      <c r="K6" s="29"/>
      <c r="L6" s="29"/>
    </row>
    <row r="7" spans="1:16" ht="14.45" customHeight="1" x14ac:dyDescent="0.2">
      <c r="A7" s="24" t="s">
        <v>72</v>
      </c>
      <c r="B7" s="24"/>
      <c r="D7" s="2" t="s">
        <v>73</v>
      </c>
      <c r="F7" s="2" t="s">
        <v>74</v>
      </c>
      <c r="H7" s="2" t="s">
        <v>75</v>
      </c>
      <c r="J7" s="2" t="s">
        <v>73</v>
      </c>
      <c r="L7" s="2" t="s">
        <v>18</v>
      </c>
    </row>
    <row r="8" spans="1:16" ht="21.75" customHeight="1" x14ac:dyDescent="0.2">
      <c r="A8" s="25" t="s">
        <v>76</v>
      </c>
      <c r="B8" s="25"/>
      <c r="D8" s="10">
        <v>2074913996</v>
      </c>
      <c r="E8" s="11"/>
      <c r="F8" s="10">
        <v>4068404457</v>
      </c>
      <c r="G8" s="11"/>
      <c r="H8" s="10">
        <v>2600574200</v>
      </c>
      <c r="I8" s="11"/>
      <c r="J8" s="10">
        <v>3542744253</v>
      </c>
      <c r="K8" s="11"/>
      <c r="L8" s="12">
        <f>J8/2884325827233*100</f>
        <v>0.1228274635115907</v>
      </c>
      <c r="M8" s="11"/>
      <c r="N8" s="11"/>
      <c r="P8" s="17"/>
    </row>
    <row r="9" spans="1:16" ht="21.75" customHeight="1" x14ac:dyDescent="0.2">
      <c r="A9" s="22" t="s">
        <v>77</v>
      </c>
      <c r="B9" s="22"/>
      <c r="D9" s="13">
        <v>5572658</v>
      </c>
      <c r="E9" s="11"/>
      <c r="F9" s="13">
        <v>23565</v>
      </c>
      <c r="G9" s="11"/>
      <c r="H9" s="13">
        <v>0</v>
      </c>
      <c r="I9" s="11"/>
      <c r="J9" s="13">
        <v>5596223</v>
      </c>
      <c r="K9" s="11"/>
      <c r="L9" s="18">
        <f t="shared" ref="L9:L15" si="0">J9/2884325827233*100</f>
        <v>1.9402187322812228E-4</v>
      </c>
      <c r="M9" s="11"/>
      <c r="N9" s="11"/>
    </row>
    <row r="10" spans="1:16" ht="21.75" customHeight="1" x14ac:dyDescent="0.2">
      <c r="A10" s="22" t="s">
        <v>78</v>
      </c>
      <c r="B10" s="22"/>
      <c r="D10" s="13">
        <v>5602818275</v>
      </c>
      <c r="E10" s="11"/>
      <c r="F10" s="13">
        <v>20893575543</v>
      </c>
      <c r="G10" s="11"/>
      <c r="H10" s="13">
        <v>26490560000</v>
      </c>
      <c r="I10" s="11"/>
      <c r="J10" s="13">
        <v>5833818</v>
      </c>
      <c r="K10" s="11"/>
      <c r="L10" s="18">
        <f t="shared" si="0"/>
        <v>2.0225932676949039E-4</v>
      </c>
      <c r="M10" s="11"/>
      <c r="N10" s="11"/>
    </row>
    <row r="11" spans="1:16" ht="21.75" customHeight="1" x14ac:dyDescent="0.2">
      <c r="A11" s="22" t="s">
        <v>79</v>
      </c>
      <c r="B11" s="22"/>
      <c r="D11" s="13">
        <v>22030825073</v>
      </c>
      <c r="E11" s="11"/>
      <c r="F11" s="13">
        <v>169781061491</v>
      </c>
      <c r="G11" s="11"/>
      <c r="H11" s="13">
        <v>131613981116</v>
      </c>
      <c r="I11" s="11"/>
      <c r="J11" s="13">
        <v>60197905448</v>
      </c>
      <c r="K11" s="11"/>
      <c r="L11" s="18">
        <f t="shared" si="0"/>
        <v>2.0870702220819912</v>
      </c>
      <c r="M11" s="11"/>
      <c r="N11" s="11"/>
    </row>
    <row r="12" spans="1:16" ht="21.75" customHeight="1" x14ac:dyDescent="0.2">
      <c r="A12" s="22" t="s">
        <v>80</v>
      </c>
      <c r="B12" s="22"/>
      <c r="D12" s="13">
        <v>2522863</v>
      </c>
      <c r="E12" s="11"/>
      <c r="F12" s="13">
        <v>10684</v>
      </c>
      <c r="G12" s="11"/>
      <c r="H12" s="13">
        <v>0</v>
      </c>
      <c r="I12" s="11"/>
      <c r="J12" s="13">
        <v>2533547</v>
      </c>
      <c r="K12" s="11"/>
      <c r="L12" s="18">
        <f t="shared" si="0"/>
        <v>8.7838446547160368E-5</v>
      </c>
      <c r="M12" s="11"/>
      <c r="N12" s="11"/>
    </row>
    <row r="13" spans="1:16" ht="21.75" customHeight="1" x14ac:dyDescent="0.2">
      <c r="A13" s="22" t="s">
        <v>81</v>
      </c>
      <c r="B13" s="22"/>
      <c r="D13" s="13">
        <v>982057</v>
      </c>
      <c r="E13" s="11"/>
      <c r="F13" s="13">
        <v>4153</v>
      </c>
      <c r="G13" s="11"/>
      <c r="H13" s="13">
        <v>0</v>
      </c>
      <c r="I13" s="11"/>
      <c r="J13" s="13">
        <v>986210</v>
      </c>
      <c r="K13" s="11"/>
      <c r="L13" s="18">
        <f t="shared" si="0"/>
        <v>3.4192045527189759E-5</v>
      </c>
      <c r="M13" s="11"/>
      <c r="N13" s="11"/>
    </row>
    <row r="14" spans="1:16" ht="21.75" customHeight="1" x14ac:dyDescent="0.2">
      <c r="A14" s="22" t="s">
        <v>82</v>
      </c>
      <c r="B14" s="22"/>
      <c r="D14" s="13">
        <v>1070000000</v>
      </c>
      <c r="E14" s="11"/>
      <c r="F14" s="13">
        <v>0</v>
      </c>
      <c r="G14" s="11"/>
      <c r="H14" s="13">
        <v>0</v>
      </c>
      <c r="I14" s="11"/>
      <c r="J14" s="13">
        <v>1070000000</v>
      </c>
      <c r="K14" s="11"/>
      <c r="L14" s="18">
        <f t="shared" si="0"/>
        <v>3.7097057131942529E-2</v>
      </c>
      <c r="M14" s="11"/>
      <c r="N14" s="11"/>
    </row>
    <row r="15" spans="1:16" ht="21.75" customHeight="1" x14ac:dyDescent="0.2">
      <c r="A15" s="19" t="s">
        <v>83</v>
      </c>
      <c r="B15" s="19"/>
      <c r="D15" s="14">
        <v>8992000</v>
      </c>
      <c r="E15" s="11"/>
      <c r="F15" s="14">
        <v>0</v>
      </c>
      <c r="G15" s="11"/>
      <c r="H15" s="14">
        <v>0</v>
      </c>
      <c r="I15" s="11"/>
      <c r="J15" s="14">
        <v>8992000</v>
      </c>
      <c r="K15" s="11"/>
      <c r="L15" s="18">
        <f t="shared" si="0"/>
        <v>3.1175396049572642E-4</v>
      </c>
      <c r="M15" s="11"/>
      <c r="N15" s="11"/>
    </row>
    <row r="16" spans="1:16" ht="21.75" customHeight="1" x14ac:dyDescent="0.2">
      <c r="A16" s="21" t="s">
        <v>68</v>
      </c>
      <c r="B16" s="21"/>
      <c r="D16" s="15">
        <v>30796626922</v>
      </c>
      <c r="E16" s="11"/>
      <c r="F16" s="15">
        <v>194743079893</v>
      </c>
      <c r="G16" s="11"/>
      <c r="H16" s="15">
        <v>160705115316</v>
      </c>
      <c r="I16" s="11"/>
      <c r="J16" s="15">
        <v>64834591499</v>
      </c>
      <c r="K16" s="11"/>
      <c r="L16" s="16">
        <f>SUM(L8:L15)</f>
        <v>2.2478248083780921</v>
      </c>
      <c r="M16" s="11"/>
      <c r="N16" s="11"/>
    </row>
  </sheetData>
  <mergeCells count="16">
    <mergeCell ref="A1:L1"/>
    <mergeCell ref="A2:L2"/>
    <mergeCell ref="A3:L3"/>
    <mergeCell ref="B5:L5"/>
    <mergeCell ref="F6:H6"/>
    <mergeCell ref="J6:L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M15"/>
  <sheetViews>
    <sheetView rightToLeft="1" workbookViewId="0">
      <selection activeCell="J8" sqref="J8"/>
    </sheetView>
  </sheetViews>
  <sheetFormatPr defaultRowHeight="12.75" x14ac:dyDescent="0.2"/>
  <cols>
    <col min="1" max="1" width="2.5703125" customWidth="1"/>
    <col min="2" max="2" width="44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  <col min="13" max="13" width="16.42578125" bestFit="1" customWidth="1"/>
  </cols>
  <sheetData>
    <row r="1" spans="1:1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3" ht="21.75" customHeight="1" x14ac:dyDescent="0.2">
      <c r="A2" s="27" t="s">
        <v>84</v>
      </c>
      <c r="B2" s="27"/>
      <c r="C2" s="27"/>
      <c r="D2" s="27"/>
      <c r="E2" s="27"/>
      <c r="F2" s="27"/>
      <c r="G2" s="27"/>
      <c r="H2" s="27"/>
      <c r="I2" s="27"/>
      <c r="J2" s="27"/>
    </row>
    <row r="3" spans="1:1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3" ht="14.45" customHeight="1" x14ac:dyDescent="0.2"/>
    <row r="5" spans="1:13" ht="29.1" customHeight="1" x14ac:dyDescent="0.2">
      <c r="A5" s="1" t="s">
        <v>85</v>
      </c>
      <c r="B5" s="28" t="s">
        <v>86</v>
      </c>
      <c r="C5" s="28"/>
      <c r="D5" s="28"/>
      <c r="E5" s="28"/>
      <c r="F5" s="28"/>
      <c r="G5" s="28"/>
      <c r="H5" s="28"/>
      <c r="I5" s="28"/>
      <c r="J5" s="28"/>
    </row>
    <row r="6" spans="1:13" ht="14.45" customHeight="1" x14ac:dyDescent="0.2"/>
    <row r="7" spans="1:13" ht="14.45" customHeight="1" x14ac:dyDescent="0.2">
      <c r="A7" s="24" t="s">
        <v>87</v>
      </c>
      <c r="B7" s="24"/>
      <c r="D7" s="2" t="s">
        <v>88</v>
      </c>
      <c r="F7" s="2" t="s">
        <v>73</v>
      </c>
      <c r="H7" s="2" t="s">
        <v>89</v>
      </c>
      <c r="J7" s="2" t="s">
        <v>90</v>
      </c>
    </row>
    <row r="8" spans="1:13" ht="21.75" customHeight="1" x14ac:dyDescent="0.2">
      <c r="A8" s="25" t="s">
        <v>91</v>
      </c>
      <c r="B8" s="25"/>
      <c r="D8" s="35" t="s">
        <v>92</v>
      </c>
      <c r="E8" s="11"/>
      <c r="F8" s="10">
        <f>'درآمد سرمایه گذاری در سهام'!J72</f>
        <v>262558471990</v>
      </c>
      <c r="G8" s="11"/>
      <c r="H8" s="12">
        <f>F8/$F$13*100</f>
        <v>99.98815488624075</v>
      </c>
      <c r="I8" s="11"/>
      <c r="J8" s="12">
        <f>F8/2884325827233*100</f>
        <v>9.1029407812042642</v>
      </c>
      <c r="M8" s="17"/>
    </row>
    <row r="9" spans="1:13" ht="21.75" customHeight="1" x14ac:dyDescent="0.2">
      <c r="A9" s="22" t="s">
        <v>93</v>
      </c>
      <c r="B9" s="22"/>
      <c r="D9" s="36" t="s">
        <v>94</v>
      </c>
      <c r="E9" s="11"/>
      <c r="F9" s="13">
        <v>0</v>
      </c>
      <c r="G9" s="11"/>
      <c r="H9" s="40">
        <f t="shared" ref="H9:H12" si="0">F9/$F$13*100</f>
        <v>0</v>
      </c>
      <c r="I9" s="11"/>
      <c r="J9" s="40">
        <f t="shared" ref="J9:J12" si="1">F9/2884325827233*100</f>
        <v>0</v>
      </c>
    </row>
    <row r="10" spans="1:13" ht="21.75" customHeight="1" x14ac:dyDescent="0.2">
      <c r="A10" s="22" t="s">
        <v>95</v>
      </c>
      <c r="B10" s="22"/>
      <c r="D10" s="36" t="s">
        <v>96</v>
      </c>
      <c r="E10" s="11"/>
      <c r="F10" s="13">
        <v>0</v>
      </c>
      <c r="G10" s="11"/>
      <c r="H10" s="40">
        <f t="shared" si="0"/>
        <v>0</v>
      </c>
      <c r="I10" s="11"/>
      <c r="J10" s="40">
        <f t="shared" si="1"/>
        <v>0</v>
      </c>
    </row>
    <row r="11" spans="1:13" ht="21.75" customHeight="1" x14ac:dyDescent="0.2">
      <c r="A11" s="22" t="s">
        <v>97</v>
      </c>
      <c r="B11" s="22"/>
      <c r="D11" s="36" t="s">
        <v>98</v>
      </c>
      <c r="E11" s="11"/>
      <c r="F11" s="13">
        <f>'درآمد سپرده بانکی'!D14</f>
        <v>15338038</v>
      </c>
      <c r="G11" s="11"/>
      <c r="H11" s="40">
        <f t="shared" si="0"/>
        <v>5.8410688772345416E-3</v>
      </c>
      <c r="I11" s="11"/>
      <c r="J11" s="40">
        <f t="shared" si="1"/>
        <v>5.3177202988589304E-4</v>
      </c>
      <c r="M11" s="17"/>
    </row>
    <row r="12" spans="1:13" ht="21.75" customHeight="1" x14ac:dyDescent="0.2">
      <c r="A12" s="19" t="s">
        <v>99</v>
      </c>
      <c r="B12" s="19"/>
      <c r="D12" s="37" t="s">
        <v>100</v>
      </c>
      <c r="E12" s="11"/>
      <c r="F12" s="14">
        <f>'سایر درآمدها'!D11</f>
        <v>15765996</v>
      </c>
      <c r="G12" s="11"/>
      <c r="H12" s="40">
        <f t="shared" si="0"/>
        <v>6.0040448820249549E-3</v>
      </c>
      <c r="I12" s="11"/>
      <c r="J12" s="40">
        <f t="shared" si="1"/>
        <v>5.4660939659250231E-4</v>
      </c>
      <c r="M12" s="17"/>
    </row>
    <row r="13" spans="1:13" ht="21.75" customHeight="1" x14ac:dyDescent="0.2">
      <c r="A13" s="21" t="s">
        <v>68</v>
      </c>
      <c r="B13" s="21"/>
      <c r="D13" s="38"/>
      <c r="E13" s="11"/>
      <c r="F13" s="15">
        <f>SUM(F8:F12)</f>
        <v>262589576024</v>
      </c>
      <c r="G13" s="11"/>
      <c r="H13" s="16">
        <f>SUM(H8:H12)</f>
        <v>100</v>
      </c>
      <c r="I13" s="11"/>
      <c r="J13" s="16">
        <f>SUM(J8:J12)</f>
        <v>9.1040191626307418</v>
      </c>
      <c r="M13" s="17"/>
    </row>
    <row r="14" spans="1:13" x14ac:dyDescent="0.2">
      <c r="D14" s="11"/>
      <c r="E14" s="11"/>
      <c r="F14" s="11"/>
      <c r="G14" s="11"/>
      <c r="H14" s="11"/>
      <c r="I14" s="11"/>
      <c r="J14" s="11"/>
    </row>
    <row r="15" spans="1:13" x14ac:dyDescent="0.2">
      <c r="D15" s="11"/>
      <c r="E15" s="11"/>
      <c r="F15" s="11"/>
      <c r="G15" s="11"/>
      <c r="H15" s="11"/>
      <c r="I15" s="11"/>
      <c r="J15" s="11"/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Y83"/>
  <sheetViews>
    <sheetView rightToLeft="1" workbookViewId="0">
      <selection activeCell="W9" sqref="W9"/>
    </sheetView>
  </sheetViews>
  <sheetFormatPr defaultRowHeight="12.75" x14ac:dyDescent="0.2"/>
  <cols>
    <col min="1" max="1" width="5.140625" customWidth="1"/>
    <col min="2" max="2" width="18.140625" customWidth="1"/>
    <col min="3" max="3" width="1.28515625" customWidth="1"/>
    <col min="4" max="4" width="15.85546875" bestFit="1" customWidth="1"/>
    <col min="5" max="5" width="1.28515625" customWidth="1"/>
    <col min="6" max="6" width="16" bestFit="1" customWidth="1"/>
    <col min="7" max="7" width="1.28515625" customWidth="1"/>
    <col min="8" max="8" width="15.85546875" bestFit="1" customWidth="1"/>
    <col min="9" max="9" width="1.28515625" customWidth="1"/>
    <col min="10" max="10" width="16" bestFit="1" customWidth="1"/>
    <col min="11" max="11" width="1.28515625" customWidth="1"/>
    <col min="12" max="12" width="15.5703125" customWidth="1"/>
    <col min="13" max="13" width="1.28515625" customWidth="1"/>
    <col min="14" max="14" width="16.140625" bestFit="1" customWidth="1"/>
    <col min="15" max="16" width="1.28515625" customWidth="1"/>
    <col min="17" max="17" width="16.140625" bestFit="1" customWidth="1"/>
    <col min="18" max="18" width="1.28515625" customWidth="1"/>
    <col min="19" max="19" width="15.7109375" bestFit="1" customWidth="1"/>
    <col min="20" max="20" width="1.28515625" customWidth="1"/>
    <col min="21" max="21" width="16" bestFit="1" customWidth="1"/>
    <col min="22" max="22" width="1.28515625" customWidth="1"/>
    <col min="23" max="23" width="19.7109375" customWidth="1"/>
    <col min="24" max="24" width="0.28515625" customWidth="1"/>
  </cols>
  <sheetData>
    <row r="1" spans="1:25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</row>
    <row r="2" spans="1:25" ht="21.75" customHeight="1" x14ac:dyDescent="0.2">
      <c r="A2" s="27" t="s">
        <v>84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7"/>
    </row>
    <row r="3" spans="1:25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</row>
    <row r="4" spans="1:25" ht="14.45" customHeight="1" x14ac:dyDescent="0.2"/>
    <row r="5" spans="1:25" ht="14.45" customHeight="1" x14ac:dyDescent="0.2">
      <c r="A5" s="1" t="s">
        <v>101</v>
      </c>
      <c r="B5" s="28" t="s">
        <v>102</v>
      </c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28"/>
      <c r="W5" s="28"/>
    </row>
    <row r="6" spans="1:25" ht="14.45" customHeight="1" x14ac:dyDescent="0.2">
      <c r="D6" s="24" t="s">
        <v>103</v>
      </c>
      <c r="E6" s="24"/>
      <c r="F6" s="24"/>
      <c r="G6" s="24"/>
      <c r="H6" s="24"/>
      <c r="I6" s="24"/>
      <c r="J6" s="24"/>
      <c r="K6" s="24"/>
      <c r="L6" s="24"/>
      <c r="N6" s="24" t="s">
        <v>104</v>
      </c>
      <c r="O6" s="24"/>
      <c r="P6" s="24"/>
      <c r="Q6" s="24"/>
      <c r="R6" s="24"/>
      <c r="S6" s="24"/>
      <c r="T6" s="24"/>
      <c r="U6" s="24"/>
      <c r="V6" s="24"/>
      <c r="W6" s="24"/>
    </row>
    <row r="7" spans="1:25" ht="14.45" customHeight="1" x14ac:dyDescent="0.2">
      <c r="D7" s="3"/>
      <c r="E7" s="3"/>
      <c r="F7" s="3"/>
      <c r="G7" s="3"/>
      <c r="H7" s="3"/>
      <c r="I7" s="3"/>
      <c r="J7" s="23" t="s">
        <v>68</v>
      </c>
      <c r="K7" s="23"/>
      <c r="L7" s="23"/>
      <c r="N7" s="3"/>
      <c r="O7" s="3"/>
      <c r="P7" s="3"/>
      <c r="Q7" s="3"/>
      <c r="R7" s="3"/>
      <c r="S7" s="3"/>
      <c r="T7" s="3"/>
      <c r="U7" s="23" t="s">
        <v>68</v>
      </c>
      <c r="V7" s="23"/>
      <c r="W7" s="23"/>
    </row>
    <row r="8" spans="1:25" ht="32.25" customHeight="1" x14ac:dyDescent="0.2">
      <c r="A8" s="24" t="s">
        <v>105</v>
      </c>
      <c r="B8" s="24"/>
      <c r="D8" s="2" t="s">
        <v>106</v>
      </c>
      <c r="F8" s="2" t="s">
        <v>107</v>
      </c>
      <c r="H8" s="2" t="s">
        <v>108</v>
      </c>
      <c r="J8" s="4" t="s">
        <v>73</v>
      </c>
      <c r="K8" s="3"/>
      <c r="L8" s="4" t="s">
        <v>89</v>
      </c>
      <c r="N8" s="2" t="s">
        <v>106</v>
      </c>
      <c r="P8" s="24" t="s">
        <v>107</v>
      </c>
      <c r="Q8" s="24"/>
      <c r="S8" s="2" t="s">
        <v>108</v>
      </c>
      <c r="U8" s="4" t="s">
        <v>73</v>
      </c>
      <c r="V8" s="3"/>
      <c r="W8" s="4" t="s">
        <v>89</v>
      </c>
    </row>
    <row r="9" spans="1:25" ht="21.75" customHeight="1" x14ac:dyDescent="0.2">
      <c r="A9" s="25" t="s">
        <v>41</v>
      </c>
      <c r="B9" s="25"/>
      <c r="D9" s="10">
        <v>0</v>
      </c>
      <c r="E9" s="11"/>
      <c r="F9" s="10">
        <v>0</v>
      </c>
      <c r="G9" s="11"/>
      <c r="H9" s="10">
        <f>8015025150-4575151156</f>
        <v>3439873994</v>
      </c>
      <c r="I9" s="11"/>
      <c r="J9" s="10">
        <f>D9+F9+H9</f>
        <v>3439873994</v>
      </c>
      <c r="K9" s="11"/>
      <c r="L9" s="12">
        <f>J9/262589576024*100</f>
        <v>1.3099811676018718</v>
      </c>
      <c r="M9" s="11"/>
      <c r="N9" s="10">
        <v>1815000000</v>
      </c>
      <c r="O9" s="11"/>
      <c r="P9" s="26">
        <v>0</v>
      </c>
      <c r="Q9" s="26"/>
      <c r="R9" s="11"/>
      <c r="S9" s="10">
        <v>-4575151156</v>
      </c>
      <c r="T9" s="11"/>
      <c r="U9" s="10">
        <f>N9+P9+S9</f>
        <v>-2760151156</v>
      </c>
      <c r="V9" s="11"/>
      <c r="W9" s="12">
        <f>U9/346343036514*100</f>
        <v>-0.79694143233869463</v>
      </c>
      <c r="X9" s="11"/>
      <c r="Y9" s="11"/>
    </row>
    <row r="10" spans="1:25" ht="21.75" customHeight="1" x14ac:dyDescent="0.2">
      <c r="A10" s="22" t="s">
        <v>29</v>
      </c>
      <c r="B10" s="22"/>
      <c r="D10" s="13">
        <v>0</v>
      </c>
      <c r="E10" s="11"/>
      <c r="F10" s="13">
        <v>-2880389522</v>
      </c>
      <c r="G10" s="11"/>
      <c r="H10" s="13">
        <v>-430105003</v>
      </c>
      <c r="I10" s="11"/>
      <c r="J10" s="38">
        <f t="shared" ref="J10:J71" si="0">D10+F10+H10</f>
        <v>-3310494525</v>
      </c>
      <c r="K10" s="11"/>
      <c r="L10" s="40">
        <f t="shared" ref="L10:L71" si="1">J10/262589576024*100</f>
        <v>-1.2607105640390803</v>
      </c>
      <c r="M10" s="11"/>
      <c r="N10" s="13">
        <v>9518905000</v>
      </c>
      <c r="O10" s="11"/>
      <c r="P10" s="20">
        <v>-22554983720</v>
      </c>
      <c r="Q10" s="20"/>
      <c r="R10" s="11"/>
      <c r="S10" s="13">
        <v>-430105003</v>
      </c>
      <c r="T10" s="11"/>
      <c r="U10" s="38">
        <f t="shared" ref="U10:U71" si="2">N10+P10+S10</f>
        <v>-13466183723</v>
      </c>
      <c r="V10" s="11"/>
      <c r="W10" s="40">
        <f t="shared" ref="W10:W71" si="3">U10/346343036514*100</f>
        <v>-3.8881058093557672</v>
      </c>
      <c r="X10" s="11"/>
      <c r="Y10" s="11"/>
    </row>
    <row r="11" spans="1:25" ht="21.75" customHeight="1" x14ac:dyDescent="0.2">
      <c r="A11" s="22" t="s">
        <v>28</v>
      </c>
      <c r="B11" s="22"/>
      <c r="D11" s="13">
        <v>0</v>
      </c>
      <c r="E11" s="11"/>
      <c r="F11" s="13">
        <v>27102449378</v>
      </c>
      <c r="G11" s="11"/>
      <c r="H11" s="13">
        <v>-1026271030</v>
      </c>
      <c r="I11" s="11"/>
      <c r="J11" s="38">
        <f t="shared" si="0"/>
        <v>26076178348</v>
      </c>
      <c r="K11" s="11"/>
      <c r="L11" s="40">
        <f t="shared" si="1"/>
        <v>9.9303935604879872</v>
      </c>
      <c r="M11" s="11"/>
      <c r="N11" s="13">
        <v>15125000000</v>
      </c>
      <c r="O11" s="11"/>
      <c r="P11" s="20">
        <v>10933426940</v>
      </c>
      <c r="Q11" s="20"/>
      <c r="R11" s="11"/>
      <c r="S11" s="13">
        <v>-1026271030</v>
      </c>
      <c r="T11" s="11"/>
      <c r="U11" s="38">
        <f t="shared" si="2"/>
        <v>25032155910</v>
      </c>
      <c r="V11" s="11"/>
      <c r="W11" s="40">
        <f t="shared" si="3"/>
        <v>7.2275614841149372</v>
      </c>
      <c r="X11" s="11"/>
      <c r="Y11" s="11"/>
    </row>
    <row r="12" spans="1:25" ht="21.75" customHeight="1" x14ac:dyDescent="0.2">
      <c r="A12" s="22" t="s">
        <v>19</v>
      </c>
      <c r="B12" s="22"/>
      <c r="D12" s="13">
        <v>1223619048</v>
      </c>
      <c r="E12" s="11"/>
      <c r="F12" s="13">
        <v>-3672035208</v>
      </c>
      <c r="G12" s="11"/>
      <c r="H12" s="13">
        <v>-849345838</v>
      </c>
      <c r="I12" s="11"/>
      <c r="J12" s="38">
        <f t="shared" si="0"/>
        <v>-3297761998</v>
      </c>
      <c r="K12" s="11"/>
      <c r="L12" s="40">
        <f t="shared" si="1"/>
        <v>-1.2558617321879499</v>
      </c>
      <c r="M12" s="11"/>
      <c r="N12" s="13">
        <v>1223619048</v>
      </c>
      <c r="O12" s="11"/>
      <c r="P12" s="20">
        <v>-11402374985</v>
      </c>
      <c r="Q12" s="20"/>
      <c r="R12" s="11"/>
      <c r="S12" s="13">
        <v>-849345838</v>
      </c>
      <c r="T12" s="11"/>
      <c r="U12" s="38">
        <f t="shared" si="2"/>
        <v>-11028101775</v>
      </c>
      <c r="V12" s="11"/>
      <c r="W12" s="40">
        <f t="shared" si="3"/>
        <v>-3.1841557682232251</v>
      </c>
      <c r="X12" s="11"/>
      <c r="Y12" s="11"/>
    </row>
    <row r="13" spans="1:25" ht="21.75" customHeight="1" x14ac:dyDescent="0.2">
      <c r="A13" s="22" t="s">
        <v>55</v>
      </c>
      <c r="B13" s="22"/>
      <c r="D13" s="13">
        <v>19822454308</v>
      </c>
      <c r="E13" s="11"/>
      <c r="F13" s="13">
        <v>3124630485</v>
      </c>
      <c r="G13" s="11"/>
      <c r="H13" s="13">
        <v>2549772216</v>
      </c>
      <c r="I13" s="11"/>
      <c r="J13" s="38">
        <f t="shared" si="0"/>
        <v>25496857009</v>
      </c>
      <c r="K13" s="11"/>
      <c r="L13" s="40">
        <f t="shared" si="1"/>
        <v>9.7097750013769222</v>
      </c>
      <c r="M13" s="11"/>
      <c r="N13" s="13">
        <v>19822454308</v>
      </c>
      <c r="O13" s="11"/>
      <c r="P13" s="20">
        <v>42501159989</v>
      </c>
      <c r="Q13" s="20"/>
      <c r="R13" s="11"/>
      <c r="S13" s="13">
        <v>14040447018</v>
      </c>
      <c r="T13" s="11"/>
      <c r="U13" s="38">
        <f t="shared" si="2"/>
        <v>76364061315</v>
      </c>
      <c r="V13" s="11"/>
      <c r="W13" s="40">
        <f t="shared" si="3"/>
        <v>22.04867812086448</v>
      </c>
      <c r="X13" s="11"/>
      <c r="Y13" s="11"/>
    </row>
    <row r="14" spans="1:25" ht="21.75" customHeight="1" x14ac:dyDescent="0.2">
      <c r="A14" s="22" t="s">
        <v>35</v>
      </c>
      <c r="B14" s="22"/>
      <c r="D14" s="13">
        <v>0</v>
      </c>
      <c r="E14" s="11"/>
      <c r="F14" s="13">
        <v>-58490245</v>
      </c>
      <c r="G14" s="11"/>
      <c r="H14" s="13">
        <v>-947161732</v>
      </c>
      <c r="I14" s="11"/>
      <c r="J14" s="38">
        <f t="shared" si="0"/>
        <v>-1005651977</v>
      </c>
      <c r="K14" s="11"/>
      <c r="L14" s="40">
        <f t="shared" si="1"/>
        <v>-0.38297482795283772</v>
      </c>
      <c r="M14" s="11"/>
      <c r="N14" s="13">
        <v>10550000000</v>
      </c>
      <c r="O14" s="11"/>
      <c r="P14" s="20">
        <v>-9104345250</v>
      </c>
      <c r="Q14" s="20"/>
      <c r="R14" s="11"/>
      <c r="S14" s="13">
        <v>6796279074</v>
      </c>
      <c r="T14" s="11"/>
      <c r="U14" s="38">
        <f t="shared" si="2"/>
        <v>8241933824</v>
      </c>
      <c r="V14" s="11"/>
      <c r="W14" s="40">
        <f t="shared" si="3"/>
        <v>2.3797024784896581</v>
      </c>
      <c r="X14" s="11"/>
      <c r="Y14" s="11"/>
    </row>
    <row r="15" spans="1:25" ht="21.75" customHeight="1" x14ac:dyDescent="0.2">
      <c r="A15" s="22" t="s">
        <v>42</v>
      </c>
      <c r="B15" s="22"/>
      <c r="D15" s="13">
        <v>0</v>
      </c>
      <c r="E15" s="11"/>
      <c r="F15" s="13">
        <v>0</v>
      </c>
      <c r="G15" s="11"/>
      <c r="H15" s="13">
        <f>10967985-12338975</f>
        <v>-1370990</v>
      </c>
      <c r="I15" s="11"/>
      <c r="J15" s="38">
        <f t="shared" si="0"/>
        <v>-1370990</v>
      </c>
      <c r="K15" s="11"/>
      <c r="L15" s="40">
        <f t="shared" si="1"/>
        <v>-5.2210374103909413E-4</v>
      </c>
      <c r="M15" s="11"/>
      <c r="N15" s="13">
        <v>0</v>
      </c>
      <c r="O15" s="11"/>
      <c r="P15" s="20">
        <v>0</v>
      </c>
      <c r="Q15" s="20"/>
      <c r="R15" s="11"/>
      <c r="S15" s="13">
        <v>-2220221395</v>
      </c>
      <c r="T15" s="11"/>
      <c r="U15" s="38">
        <f t="shared" si="2"/>
        <v>-2220221395</v>
      </c>
      <c r="V15" s="11"/>
      <c r="W15" s="40">
        <f t="shared" si="3"/>
        <v>-0.64104692773583549</v>
      </c>
      <c r="X15" s="11"/>
      <c r="Y15" s="11"/>
    </row>
    <row r="16" spans="1:25" ht="21.75" customHeight="1" x14ac:dyDescent="0.2">
      <c r="A16" s="22" t="s">
        <v>66</v>
      </c>
      <c r="B16" s="22"/>
      <c r="D16" s="13">
        <v>492245448</v>
      </c>
      <c r="E16" s="11"/>
      <c r="F16" s="13">
        <v>727468705</v>
      </c>
      <c r="G16" s="11"/>
      <c r="H16" s="13">
        <v>1684853234</v>
      </c>
      <c r="I16" s="11"/>
      <c r="J16" s="38">
        <f t="shared" si="0"/>
        <v>2904567387</v>
      </c>
      <c r="K16" s="11"/>
      <c r="L16" s="40">
        <f t="shared" si="1"/>
        <v>1.1061244056140789</v>
      </c>
      <c r="M16" s="11"/>
      <c r="N16" s="13">
        <v>492245448</v>
      </c>
      <c r="O16" s="11"/>
      <c r="P16" s="20">
        <v>727468705</v>
      </c>
      <c r="Q16" s="20"/>
      <c r="R16" s="11"/>
      <c r="S16" s="13">
        <v>1684853234</v>
      </c>
      <c r="T16" s="11"/>
      <c r="U16" s="38">
        <f t="shared" si="2"/>
        <v>2904567387</v>
      </c>
      <c r="V16" s="11"/>
      <c r="W16" s="40">
        <f t="shared" si="3"/>
        <v>0.83863888710884771</v>
      </c>
      <c r="X16" s="11"/>
      <c r="Y16" s="11"/>
    </row>
    <row r="17" spans="1:25" ht="21.75" customHeight="1" x14ac:dyDescent="0.2">
      <c r="A17" s="22" t="s">
        <v>53</v>
      </c>
      <c r="B17" s="22"/>
      <c r="D17" s="13">
        <v>0</v>
      </c>
      <c r="E17" s="11"/>
      <c r="F17" s="13">
        <v>0</v>
      </c>
      <c r="G17" s="11"/>
      <c r="H17" s="13">
        <f>2072418285-69399541</f>
        <v>2003018744</v>
      </c>
      <c r="I17" s="11"/>
      <c r="J17" s="38">
        <f t="shared" si="0"/>
        <v>2003018744</v>
      </c>
      <c r="K17" s="11"/>
      <c r="L17" s="40">
        <f t="shared" si="1"/>
        <v>0.76279446211411273</v>
      </c>
      <c r="M17" s="11"/>
      <c r="N17" s="13">
        <v>899720010</v>
      </c>
      <c r="O17" s="11"/>
      <c r="P17" s="20">
        <v>0</v>
      </c>
      <c r="Q17" s="20"/>
      <c r="R17" s="11"/>
      <c r="S17" s="13">
        <v>-69399541</v>
      </c>
      <c r="T17" s="11"/>
      <c r="U17" s="38">
        <f t="shared" si="2"/>
        <v>830320469</v>
      </c>
      <c r="V17" s="11"/>
      <c r="W17" s="40">
        <f t="shared" si="3"/>
        <v>0.23973932819822594</v>
      </c>
      <c r="X17" s="11"/>
      <c r="Y17" s="11"/>
    </row>
    <row r="18" spans="1:25" ht="21.75" customHeight="1" x14ac:dyDescent="0.2">
      <c r="A18" s="22" t="s">
        <v>34</v>
      </c>
      <c r="B18" s="22"/>
      <c r="D18" s="13">
        <v>0</v>
      </c>
      <c r="E18" s="11"/>
      <c r="F18" s="13">
        <v>0</v>
      </c>
      <c r="G18" s="11"/>
      <c r="H18" s="13">
        <f>8348827429-8484813468</f>
        <v>-135986039</v>
      </c>
      <c r="I18" s="11"/>
      <c r="J18" s="38">
        <f t="shared" si="0"/>
        <v>-135986039</v>
      </c>
      <c r="K18" s="11"/>
      <c r="L18" s="40">
        <f t="shared" si="1"/>
        <v>-5.1786533593234187E-2</v>
      </c>
      <c r="M18" s="11"/>
      <c r="N18" s="13">
        <v>3420000000</v>
      </c>
      <c r="O18" s="11"/>
      <c r="P18" s="20">
        <v>0</v>
      </c>
      <c r="Q18" s="20"/>
      <c r="R18" s="11"/>
      <c r="S18" s="13">
        <v>-7524429942</v>
      </c>
      <c r="T18" s="11"/>
      <c r="U18" s="38">
        <f t="shared" si="2"/>
        <v>-4104429942</v>
      </c>
      <c r="V18" s="11"/>
      <c r="W18" s="40">
        <f t="shared" si="3"/>
        <v>-1.1850765019882505</v>
      </c>
      <c r="X18" s="11"/>
      <c r="Y18" s="11"/>
    </row>
    <row r="19" spans="1:25" ht="21.75" customHeight="1" x14ac:dyDescent="0.2">
      <c r="A19" s="22" t="s">
        <v>171</v>
      </c>
      <c r="B19" s="22"/>
      <c r="D19" s="13">
        <v>0</v>
      </c>
      <c r="E19" s="11"/>
      <c r="F19" s="13">
        <v>0</v>
      </c>
      <c r="G19" s="11"/>
      <c r="H19" s="13">
        <v>0</v>
      </c>
      <c r="I19" s="11"/>
      <c r="J19" s="38">
        <f t="shared" si="0"/>
        <v>0</v>
      </c>
      <c r="K19" s="11"/>
      <c r="L19" s="40">
        <f t="shared" si="1"/>
        <v>0</v>
      </c>
      <c r="M19" s="11"/>
      <c r="N19" s="13">
        <f>'درآمد سود سهام'!O25</f>
        <v>-1500000000</v>
      </c>
      <c r="O19" s="11"/>
      <c r="P19" s="20">
        <v>0</v>
      </c>
      <c r="Q19" s="20"/>
      <c r="R19" s="11"/>
      <c r="S19" s="13">
        <v>0</v>
      </c>
      <c r="T19" s="11"/>
      <c r="U19" s="38">
        <f t="shared" si="2"/>
        <v>-1500000000</v>
      </c>
      <c r="V19" s="11"/>
      <c r="W19" s="40">
        <f t="shared" si="3"/>
        <v>-0.43309662440387087</v>
      </c>
      <c r="X19" s="11"/>
      <c r="Y19" s="11"/>
    </row>
    <row r="20" spans="1:25" ht="21.75" customHeight="1" x14ac:dyDescent="0.2">
      <c r="A20" s="22" t="s">
        <v>44</v>
      </c>
      <c r="B20" s="22"/>
      <c r="D20" s="13">
        <v>0</v>
      </c>
      <c r="E20" s="11"/>
      <c r="F20" s="13">
        <v>35193647874</v>
      </c>
      <c r="G20" s="11"/>
      <c r="H20" s="13">
        <v>557035725</v>
      </c>
      <c r="I20" s="11"/>
      <c r="J20" s="38">
        <f t="shared" si="0"/>
        <v>35750683599</v>
      </c>
      <c r="K20" s="11"/>
      <c r="L20" s="40">
        <f t="shared" si="1"/>
        <v>13.614662143227072</v>
      </c>
      <c r="M20" s="11"/>
      <c r="N20" s="13">
        <f>'درآمد سود سهام'!O38</f>
        <v>-55897983000</v>
      </c>
      <c r="O20" s="11"/>
      <c r="P20" s="20">
        <v>41133996276</v>
      </c>
      <c r="Q20" s="20"/>
      <c r="R20" s="11"/>
      <c r="S20" s="13">
        <v>9335730363</v>
      </c>
      <c r="T20" s="11"/>
      <c r="U20" s="38">
        <f t="shared" si="2"/>
        <v>-5428256361</v>
      </c>
      <c r="V20" s="11"/>
      <c r="W20" s="40">
        <f t="shared" si="3"/>
        <v>-1.5673063375652934</v>
      </c>
      <c r="X20" s="11"/>
      <c r="Y20" s="11"/>
    </row>
    <row r="21" spans="1:25" ht="21.75" customHeight="1" x14ac:dyDescent="0.2">
      <c r="A21" s="22" t="s">
        <v>47</v>
      </c>
      <c r="B21" s="22"/>
      <c r="D21" s="13">
        <v>0</v>
      </c>
      <c r="E21" s="11"/>
      <c r="F21" s="13">
        <v>81512188</v>
      </c>
      <c r="G21" s="11"/>
      <c r="H21" s="13">
        <v>14574537</v>
      </c>
      <c r="I21" s="11"/>
      <c r="J21" s="38">
        <f t="shared" si="0"/>
        <v>96086725</v>
      </c>
      <c r="K21" s="11"/>
      <c r="L21" s="40">
        <f t="shared" si="1"/>
        <v>3.6591979946385203E-2</v>
      </c>
      <c r="M21" s="11"/>
      <c r="N21" s="13">
        <v>2192000000</v>
      </c>
      <c r="O21" s="11"/>
      <c r="P21" s="20">
        <v>208750588</v>
      </c>
      <c r="Q21" s="20"/>
      <c r="R21" s="11"/>
      <c r="S21" s="13">
        <v>14574537</v>
      </c>
      <c r="T21" s="11"/>
      <c r="U21" s="38">
        <f t="shared" si="2"/>
        <v>2415325125</v>
      </c>
      <c r="V21" s="11"/>
      <c r="W21" s="40">
        <f t="shared" si="3"/>
        <v>0.69737943898357169</v>
      </c>
      <c r="X21" s="11"/>
      <c r="Y21" s="11"/>
    </row>
    <row r="22" spans="1:25" ht="21.75" customHeight="1" x14ac:dyDescent="0.2">
      <c r="A22" s="22" t="s">
        <v>43</v>
      </c>
      <c r="B22" s="22"/>
      <c r="D22" s="13">
        <v>0</v>
      </c>
      <c r="E22" s="11"/>
      <c r="F22" s="13">
        <v>11898780461</v>
      </c>
      <c r="G22" s="11"/>
      <c r="H22" s="13">
        <v>-1843</v>
      </c>
      <c r="I22" s="11"/>
      <c r="J22" s="38">
        <f t="shared" si="0"/>
        <v>11898778618</v>
      </c>
      <c r="K22" s="11"/>
      <c r="L22" s="40">
        <f t="shared" si="1"/>
        <v>4.5313217676670003</v>
      </c>
      <c r="M22" s="11"/>
      <c r="N22" s="13">
        <v>0</v>
      </c>
      <c r="O22" s="11"/>
      <c r="P22" s="20">
        <v>6986989863</v>
      </c>
      <c r="Q22" s="20"/>
      <c r="R22" s="11"/>
      <c r="S22" s="13">
        <v>1103618667</v>
      </c>
      <c r="T22" s="11"/>
      <c r="U22" s="38">
        <f t="shared" si="2"/>
        <v>8090608530</v>
      </c>
      <c r="V22" s="11"/>
      <c r="W22" s="40">
        <f t="shared" si="3"/>
        <v>2.336010162477443</v>
      </c>
      <c r="X22" s="11"/>
      <c r="Y22" s="11"/>
    </row>
    <row r="23" spans="1:25" ht="21.75" customHeight="1" x14ac:dyDescent="0.2">
      <c r="A23" s="22" t="s">
        <v>40</v>
      </c>
      <c r="B23" s="22"/>
      <c r="D23" s="13">
        <v>0</v>
      </c>
      <c r="E23" s="11"/>
      <c r="F23" s="13">
        <v>872028355</v>
      </c>
      <c r="G23" s="11"/>
      <c r="H23" s="13">
        <v>198024981</v>
      </c>
      <c r="I23" s="11"/>
      <c r="J23" s="38">
        <f t="shared" si="0"/>
        <v>1070053336</v>
      </c>
      <c r="K23" s="11"/>
      <c r="L23" s="40">
        <f t="shared" si="1"/>
        <v>0.40750030987604779</v>
      </c>
      <c r="M23" s="11"/>
      <c r="N23" s="13">
        <v>0</v>
      </c>
      <c r="O23" s="11"/>
      <c r="P23" s="20">
        <v>2788310271</v>
      </c>
      <c r="Q23" s="20"/>
      <c r="R23" s="11"/>
      <c r="S23" s="13">
        <v>198024981</v>
      </c>
      <c r="T23" s="11"/>
      <c r="U23" s="38">
        <f t="shared" si="2"/>
        <v>2986335252</v>
      </c>
      <c r="V23" s="11"/>
      <c r="W23" s="40">
        <f t="shared" si="3"/>
        <v>0.86224781131965544</v>
      </c>
      <c r="X23" s="11"/>
      <c r="Y23" s="11"/>
    </row>
    <row r="24" spans="1:25" ht="21.75" customHeight="1" x14ac:dyDescent="0.2">
      <c r="A24" s="22" t="s">
        <v>24</v>
      </c>
      <c r="B24" s="22"/>
      <c r="D24" s="13">
        <v>12289735593</v>
      </c>
      <c r="E24" s="11"/>
      <c r="F24" s="13">
        <v>-3191470580</v>
      </c>
      <c r="G24" s="11"/>
      <c r="H24" s="13">
        <v>-238581149</v>
      </c>
      <c r="I24" s="11"/>
      <c r="J24" s="38">
        <f t="shared" si="0"/>
        <v>8859683864</v>
      </c>
      <c r="K24" s="11"/>
      <c r="L24" s="40">
        <f t="shared" si="1"/>
        <v>3.3739663234728892</v>
      </c>
      <c r="M24" s="11"/>
      <c r="N24" s="13">
        <v>12289735593</v>
      </c>
      <c r="O24" s="11"/>
      <c r="P24" s="20">
        <v>-14092125932</v>
      </c>
      <c r="Q24" s="20"/>
      <c r="R24" s="11"/>
      <c r="S24" s="13">
        <v>-238581149</v>
      </c>
      <c r="T24" s="11"/>
      <c r="U24" s="38">
        <f t="shared" si="2"/>
        <v>-2040971488</v>
      </c>
      <c r="V24" s="11"/>
      <c r="W24" s="40">
        <f t="shared" si="3"/>
        <v>-0.58929190797156372</v>
      </c>
      <c r="X24" s="11"/>
      <c r="Y24" s="11"/>
    </row>
    <row r="25" spans="1:25" ht="21.75" customHeight="1" x14ac:dyDescent="0.2">
      <c r="A25" s="22" t="s">
        <v>38</v>
      </c>
      <c r="B25" s="22"/>
      <c r="D25" s="13">
        <v>0</v>
      </c>
      <c r="E25" s="11"/>
      <c r="F25" s="13">
        <v>8750213794</v>
      </c>
      <c r="G25" s="11"/>
      <c r="H25" s="13">
        <v>-81361224</v>
      </c>
      <c r="I25" s="11"/>
      <c r="J25" s="38">
        <f t="shared" si="0"/>
        <v>8668852570</v>
      </c>
      <c r="K25" s="11"/>
      <c r="L25" s="40">
        <f t="shared" si="1"/>
        <v>3.3012934866872587</v>
      </c>
      <c r="M25" s="11"/>
      <c r="N25" s="13">
        <v>7090513446</v>
      </c>
      <c r="O25" s="11"/>
      <c r="P25" s="20">
        <v>-7109445600</v>
      </c>
      <c r="Q25" s="20"/>
      <c r="R25" s="11"/>
      <c r="S25" s="13">
        <v>-81361224</v>
      </c>
      <c r="T25" s="11"/>
      <c r="U25" s="38">
        <f t="shared" si="2"/>
        <v>-100293378</v>
      </c>
      <c r="V25" s="11"/>
      <c r="W25" s="40">
        <f t="shared" si="3"/>
        <v>-2.8957815641240964E-2</v>
      </c>
      <c r="X25" s="11"/>
      <c r="Y25" s="11"/>
    </row>
    <row r="26" spans="1:25" ht="21.75" customHeight="1" x14ac:dyDescent="0.2">
      <c r="A26" s="22" t="s">
        <v>57</v>
      </c>
      <c r="B26" s="22"/>
      <c r="D26" s="13">
        <v>0</v>
      </c>
      <c r="E26" s="11"/>
      <c r="F26" s="13">
        <v>564765959</v>
      </c>
      <c r="G26" s="11"/>
      <c r="H26" s="13">
        <v>-204027526</v>
      </c>
      <c r="I26" s="11"/>
      <c r="J26" s="38">
        <f t="shared" si="0"/>
        <v>360738433</v>
      </c>
      <c r="K26" s="11"/>
      <c r="L26" s="40">
        <f t="shared" si="1"/>
        <v>0.13737728605305699</v>
      </c>
      <c r="M26" s="11"/>
      <c r="N26" s="13">
        <v>3756284000</v>
      </c>
      <c r="O26" s="11"/>
      <c r="P26" s="20">
        <v>-6028719328</v>
      </c>
      <c r="Q26" s="20"/>
      <c r="R26" s="11"/>
      <c r="S26" s="13">
        <v>-204027526</v>
      </c>
      <c r="T26" s="11"/>
      <c r="U26" s="38">
        <f t="shared" si="2"/>
        <v>-2476462854</v>
      </c>
      <c r="V26" s="11"/>
      <c r="W26" s="40">
        <f t="shared" si="3"/>
        <v>-0.71503180168598413</v>
      </c>
      <c r="X26" s="11"/>
      <c r="Y26" s="11"/>
    </row>
    <row r="27" spans="1:25" ht="21.75" customHeight="1" x14ac:dyDescent="0.2">
      <c r="A27" s="22" t="s">
        <v>65</v>
      </c>
      <c r="B27" s="22"/>
      <c r="D27" s="13">
        <v>0</v>
      </c>
      <c r="E27" s="11"/>
      <c r="F27" s="13">
        <v>2239388908</v>
      </c>
      <c r="G27" s="11"/>
      <c r="H27" s="13">
        <v>-4519</v>
      </c>
      <c r="I27" s="11"/>
      <c r="J27" s="38">
        <f t="shared" si="0"/>
        <v>2239384389</v>
      </c>
      <c r="K27" s="11"/>
      <c r="L27" s="40">
        <f t="shared" si="1"/>
        <v>0.85280780102075571</v>
      </c>
      <c r="M27" s="11"/>
      <c r="N27" s="13">
        <v>1883164000</v>
      </c>
      <c r="O27" s="11"/>
      <c r="P27" s="20">
        <v>4242856842</v>
      </c>
      <c r="Q27" s="20"/>
      <c r="R27" s="11"/>
      <c r="S27" s="13">
        <v>-4519</v>
      </c>
      <c r="T27" s="11"/>
      <c r="U27" s="38">
        <f t="shared" si="2"/>
        <v>6126016323</v>
      </c>
      <c r="V27" s="11"/>
      <c r="W27" s="40">
        <f t="shared" si="3"/>
        <v>1.7687713270228753</v>
      </c>
      <c r="X27" s="11"/>
      <c r="Y27" s="11"/>
    </row>
    <row r="28" spans="1:25" ht="21.75" customHeight="1" x14ac:dyDescent="0.2">
      <c r="A28" s="22" t="s">
        <v>52</v>
      </c>
      <c r="B28" s="22"/>
      <c r="D28" s="13">
        <v>0</v>
      </c>
      <c r="E28" s="11"/>
      <c r="F28" s="13">
        <v>4694471582</v>
      </c>
      <c r="G28" s="11"/>
      <c r="H28" s="13">
        <v>-21560046</v>
      </c>
      <c r="I28" s="11"/>
      <c r="J28" s="38">
        <f t="shared" si="0"/>
        <v>4672911536</v>
      </c>
      <c r="K28" s="11"/>
      <c r="L28" s="40">
        <f t="shared" si="1"/>
        <v>1.7795495185890045</v>
      </c>
      <c r="M28" s="11"/>
      <c r="N28" s="13">
        <v>0</v>
      </c>
      <c r="O28" s="11"/>
      <c r="P28" s="20">
        <v>-6481644934</v>
      </c>
      <c r="Q28" s="20"/>
      <c r="R28" s="11"/>
      <c r="S28" s="13">
        <v>314849891</v>
      </c>
      <c r="T28" s="11"/>
      <c r="U28" s="38">
        <f t="shared" si="2"/>
        <v>-6166795043</v>
      </c>
      <c r="V28" s="11"/>
      <c r="W28" s="40">
        <f t="shared" si="3"/>
        <v>-1.780545411009216</v>
      </c>
      <c r="X28" s="11"/>
      <c r="Y28" s="11"/>
    </row>
    <row r="29" spans="1:25" ht="21.75" customHeight="1" x14ac:dyDescent="0.2">
      <c r="A29" s="22" t="s">
        <v>32</v>
      </c>
      <c r="B29" s="22"/>
      <c r="D29" s="13">
        <v>0</v>
      </c>
      <c r="E29" s="11"/>
      <c r="F29" s="13">
        <v>4063145346</v>
      </c>
      <c r="G29" s="11"/>
      <c r="H29" s="13">
        <v>1474975703</v>
      </c>
      <c r="I29" s="11"/>
      <c r="J29" s="38">
        <f t="shared" si="0"/>
        <v>5538121049</v>
      </c>
      <c r="K29" s="11"/>
      <c r="L29" s="40">
        <f t="shared" si="1"/>
        <v>2.1090407063583632</v>
      </c>
      <c r="M29" s="11"/>
      <c r="N29" s="13">
        <v>8114695180</v>
      </c>
      <c r="O29" s="11"/>
      <c r="P29" s="20">
        <v>10487227517</v>
      </c>
      <c r="Q29" s="20"/>
      <c r="R29" s="11"/>
      <c r="S29" s="13">
        <v>1474975703</v>
      </c>
      <c r="T29" s="11"/>
      <c r="U29" s="38">
        <f t="shared" si="2"/>
        <v>20076898400</v>
      </c>
      <c r="V29" s="11"/>
      <c r="W29" s="40">
        <f t="shared" si="3"/>
        <v>5.796824617026318</v>
      </c>
      <c r="X29" s="11"/>
      <c r="Y29" s="11"/>
    </row>
    <row r="30" spans="1:25" ht="21.75" customHeight="1" x14ac:dyDescent="0.2">
      <c r="A30" s="22" t="s">
        <v>39</v>
      </c>
      <c r="B30" s="22"/>
      <c r="D30" s="13">
        <v>0</v>
      </c>
      <c r="E30" s="11"/>
      <c r="F30" s="13">
        <v>0</v>
      </c>
      <c r="G30" s="11"/>
      <c r="H30" s="13">
        <f>6028722-2933366</f>
        <v>3095356</v>
      </c>
      <c r="I30" s="11"/>
      <c r="J30" s="38">
        <f t="shared" si="0"/>
        <v>3095356</v>
      </c>
      <c r="K30" s="11"/>
      <c r="L30" s="40">
        <f t="shared" si="1"/>
        <v>1.1787809885176448E-3</v>
      </c>
      <c r="M30" s="11"/>
      <c r="N30" s="13">
        <v>0</v>
      </c>
      <c r="O30" s="11"/>
      <c r="P30" s="20">
        <v>0</v>
      </c>
      <c r="Q30" s="20"/>
      <c r="R30" s="11"/>
      <c r="S30" s="13">
        <v>744764777</v>
      </c>
      <c r="T30" s="11"/>
      <c r="U30" s="38">
        <f t="shared" si="2"/>
        <v>744764777</v>
      </c>
      <c r="V30" s="11"/>
      <c r="W30" s="40">
        <f t="shared" si="3"/>
        <v>0.21503674059573444</v>
      </c>
      <c r="X30" s="11"/>
      <c r="Y30" s="11"/>
    </row>
    <row r="31" spans="1:25" ht="21.75" customHeight="1" x14ac:dyDescent="0.2">
      <c r="A31" s="22" t="s">
        <v>62</v>
      </c>
      <c r="B31" s="22"/>
      <c r="D31" s="13">
        <v>6887071022</v>
      </c>
      <c r="E31" s="11"/>
      <c r="F31" s="13">
        <v>-12975418034</v>
      </c>
      <c r="G31" s="11"/>
      <c r="H31" s="13">
        <v>-15929</v>
      </c>
      <c r="I31" s="11"/>
      <c r="J31" s="38">
        <f t="shared" si="0"/>
        <v>-6088362941</v>
      </c>
      <c r="K31" s="11"/>
      <c r="L31" s="40">
        <f t="shared" si="1"/>
        <v>-2.3185851598479066</v>
      </c>
      <c r="M31" s="11"/>
      <c r="N31" s="13">
        <v>6887071022</v>
      </c>
      <c r="O31" s="11"/>
      <c r="P31" s="20">
        <v>-21487825496</v>
      </c>
      <c r="Q31" s="20"/>
      <c r="R31" s="11"/>
      <c r="S31" s="13">
        <v>-15929</v>
      </c>
      <c r="T31" s="11"/>
      <c r="U31" s="38">
        <f t="shared" si="2"/>
        <v>-14600770403</v>
      </c>
      <c r="V31" s="11"/>
      <c r="W31" s="40">
        <f t="shared" si="3"/>
        <v>-4.2156962501568307</v>
      </c>
      <c r="X31" s="11"/>
      <c r="Y31" s="11"/>
    </row>
    <row r="32" spans="1:25" ht="21.75" customHeight="1" x14ac:dyDescent="0.2">
      <c r="A32" s="22" t="s">
        <v>58</v>
      </c>
      <c r="B32" s="22"/>
      <c r="D32" s="13">
        <v>0</v>
      </c>
      <c r="E32" s="11"/>
      <c r="F32" s="13">
        <v>4025978778</v>
      </c>
      <c r="G32" s="11"/>
      <c r="H32" s="13">
        <v>-1482206769</v>
      </c>
      <c r="I32" s="11"/>
      <c r="J32" s="38">
        <f t="shared" si="0"/>
        <v>2543772009</v>
      </c>
      <c r="K32" s="11"/>
      <c r="L32" s="40">
        <f t="shared" si="1"/>
        <v>0.9687254336278398</v>
      </c>
      <c r="M32" s="11"/>
      <c r="N32" s="13">
        <f>'درآمد سود سهام'!O26</f>
        <v>-1717865600</v>
      </c>
      <c r="O32" s="11"/>
      <c r="P32" s="20">
        <v>-2433434413</v>
      </c>
      <c r="Q32" s="20"/>
      <c r="R32" s="11"/>
      <c r="S32" s="13">
        <v>-14078819867</v>
      </c>
      <c r="T32" s="11"/>
      <c r="U32" s="38">
        <f t="shared" si="2"/>
        <v>-18230119880</v>
      </c>
      <c r="V32" s="11"/>
      <c r="W32" s="40">
        <f t="shared" si="3"/>
        <v>-5.2636022550039332</v>
      </c>
      <c r="X32" s="11"/>
      <c r="Y32" s="11"/>
    </row>
    <row r="33" spans="1:25" ht="21.75" customHeight="1" x14ac:dyDescent="0.2">
      <c r="A33" s="22" t="s">
        <v>36</v>
      </c>
      <c r="B33" s="22"/>
      <c r="D33" s="13">
        <v>0</v>
      </c>
      <c r="E33" s="11"/>
      <c r="F33" s="13">
        <v>0</v>
      </c>
      <c r="G33" s="11"/>
      <c r="H33" s="13">
        <f>-350933402+42474488</f>
        <v>-308458914</v>
      </c>
      <c r="I33" s="11"/>
      <c r="J33" s="38">
        <f t="shared" si="0"/>
        <v>-308458914</v>
      </c>
      <c r="K33" s="11"/>
      <c r="L33" s="40">
        <f t="shared" si="1"/>
        <v>-0.11746807267467756</v>
      </c>
      <c r="M33" s="11"/>
      <c r="N33" s="13">
        <v>1805738786</v>
      </c>
      <c r="O33" s="11"/>
      <c r="P33" s="20">
        <v>0</v>
      </c>
      <c r="Q33" s="20"/>
      <c r="R33" s="11"/>
      <c r="S33" s="13">
        <v>-350933402</v>
      </c>
      <c r="T33" s="11"/>
      <c r="U33" s="38">
        <f t="shared" si="2"/>
        <v>1454805384</v>
      </c>
      <c r="V33" s="11"/>
      <c r="W33" s="40">
        <f t="shared" si="3"/>
        <v>0.42004753398331812</v>
      </c>
      <c r="X33" s="11"/>
      <c r="Y33" s="11"/>
    </row>
    <row r="34" spans="1:25" ht="21.75" customHeight="1" x14ac:dyDescent="0.2">
      <c r="A34" s="22" t="s">
        <v>21</v>
      </c>
      <c r="B34" s="22"/>
      <c r="D34" s="13">
        <v>5598247386</v>
      </c>
      <c r="E34" s="11"/>
      <c r="F34" s="13">
        <v>15117954007</v>
      </c>
      <c r="G34" s="11"/>
      <c r="H34" s="13">
        <v>0</v>
      </c>
      <c r="I34" s="11"/>
      <c r="J34" s="38">
        <f t="shared" si="0"/>
        <v>20716201393</v>
      </c>
      <c r="K34" s="11"/>
      <c r="L34" s="40">
        <f t="shared" si="1"/>
        <v>7.8891941206023333</v>
      </c>
      <c r="M34" s="11"/>
      <c r="N34" s="13">
        <v>5598247386</v>
      </c>
      <c r="O34" s="11"/>
      <c r="P34" s="20">
        <v>21677617304</v>
      </c>
      <c r="Q34" s="20"/>
      <c r="R34" s="11"/>
      <c r="S34" s="13">
        <v>15178857136</v>
      </c>
      <c r="T34" s="11"/>
      <c r="U34" s="38">
        <f t="shared" si="2"/>
        <v>42454721826</v>
      </c>
      <c r="V34" s="11"/>
      <c r="W34" s="40">
        <f t="shared" si="3"/>
        <v>12.257997808563962</v>
      </c>
      <c r="X34" s="11"/>
      <c r="Y34" s="11"/>
    </row>
    <row r="35" spans="1:25" ht="21.75" customHeight="1" x14ac:dyDescent="0.2">
      <c r="A35" s="22" t="s">
        <v>109</v>
      </c>
      <c r="B35" s="22"/>
      <c r="D35" s="13">
        <v>0</v>
      </c>
      <c r="E35" s="11"/>
      <c r="F35" s="13">
        <v>0</v>
      </c>
      <c r="G35" s="11"/>
      <c r="H35" s="13">
        <v>0</v>
      </c>
      <c r="I35" s="11"/>
      <c r="J35" s="38">
        <f t="shared" si="0"/>
        <v>0</v>
      </c>
      <c r="K35" s="11"/>
      <c r="L35" s="40">
        <f t="shared" si="1"/>
        <v>0</v>
      </c>
      <c r="M35" s="11"/>
      <c r="N35" s="13">
        <v>0</v>
      </c>
      <c r="O35" s="11"/>
      <c r="P35" s="20">
        <v>0</v>
      </c>
      <c r="Q35" s="20"/>
      <c r="R35" s="11"/>
      <c r="S35" s="13">
        <v>1064004800</v>
      </c>
      <c r="T35" s="11"/>
      <c r="U35" s="38">
        <f t="shared" si="2"/>
        <v>1064004800</v>
      </c>
      <c r="V35" s="11"/>
      <c r="W35" s="40">
        <f t="shared" si="3"/>
        <v>0.30721125815301048</v>
      </c>
      <c r="X35" s="11"/>
      <c r="Y35" s="11"/>
    </row>
    <row r="36" spans="1:25" ht="21.75" customHeight="1" x14ac:dyDescent="0.2">
      <c r="A36" s="22" t="s">
        <v>110</v>
      </c>
      <c r="B36" s="22"/>
      <c r="D36" s="13">
        <v>0</v>
      </c>
      <c r="E36" s="11"/>
      <c r="F36" s="13">
        <v>0</v>
      </c>
      <c r="G36" s="11"/>
      <c r="H36" s="13">
        <v>0</v>
      </c>
      <c r="I36" s="11"/>
      <c r="J36" s="38">
        <f t="shared" si="0"/>
        <v>0</v>
      </c>
      <c r="K36" s="11"/>
      <c r="L36" s="40">
        <f t="shared" si="1"/>
        <v>0</v>
      </c>
      <c r="M36" s="11"/>
      <c r="N36" s="13">
        <v>0</v>
      </c>
      <c r="O36" s="11"/>
      <c r="P36" s="20">
        <v>0</v>
      </c>
      <c r="Q36" s="20"/>
      <c r="R36" s="11"/>
      <c r="S36" s="13">
        <v>-1568641447</v>
      </c>
      <c r="T36" s="11"/>
      <c r="U36" s="38">
        <f t="shared" si="2"/>
        <v>-1568641447</v>
      </c>
      <c r="V36" s="11"/>
      <c r="W36" s="40">
        <f t="shared" si="3"/>
        <v>-0.45291554373046905</v>
      </c>
      <c r="X36" s="11"/>
      <c r="Y36" s="11"/>
    </row>
    <row r="37" spans="1:25" ht="21.75" customHeight="1" x14ac:dyDescent="0.2">
      <c r="A37" s="22" t="s">
        <v>111</v>
      </c>
      <c r="B37" s="22"/>
      <c r="D37" s="13">
        <v>0</v>
      </c>
      <c r="E37" s="11"/>
      <c r="F37" s="13">
        <v>0</v>
      </c>
      <c r="G37" s="11"/>
      <c r="H37" s="13">
        <v>0</v>
      </c>
      <c r="I37" s="11"/>
      <c r="J37" s="38">
        <f t="shared" si="0"/>
        <v>0</v>
      </c>
      <c r="K37" s="11"/>
      <c r="L37" s="40">
        <f t="shared" si="1"/>
        <v>0</v>
      </c>
      <c r="M37" s="11"/>
      <c r="N37" s="13">
        <v>0</v>
      </c>
      <c r="O37" s="11"/>
      <c r="P37" s="20">
        <v>0</v>
      </c>
      <c r="Q37" s="20"/>
      <c r="R37" s="11"/>
      <c r="S37" s="13">
        <f>472093247+2556</f>
        <v>472095803</v>
      </c>
      <c r="T37" s="11"/>
      <c r="U37" s="38">
        <f t="shared" si="2"/>
        <v>472095803</v>
      </c>
      <c r="V37" s="11"/>
      <c r="W37" s="40">
        <f t="shared" si="3"/>
        <v>0.13630873244968988</v>
      </c>
      <c r="X37" s="11"/>
      <c r="Y37" s="11"/>
    </row>
    <row r="38" spans="1:25" ht="21.75" customHeight="1" x14ac:dyDescent="0.2">
      <c r="A38" s="22" t="s">
        <v>67</v>
      </c>
      <c r="B38" s="22"/>
      <c r="D38" s="13">
        <v>4350405405</v>
      </c>
      <c r="E38" s="11"/>
      <c r="F38" s="13">
        <v>3751300140</v>
      </c>
      <c r="G38" s="11"/>
      <c r="H38" s="13">
        <v>0</v>
      </c>
      <c r="I38" s="11"/>
      <c r="J38" s="38">
        <f t="shared" si="0"/>
        <v>8101705545</v>
      </c>
      <c r="K38" s="11"/>
      <c r="L38" s="40">
        <f t="shared" si="1"/>
        <v>3.0853111793971308</v>
      </c>
      <c r="M38" s="11"/>
      <c r="N38" s="13">
        <v>4350405405</v>
      </c>
      <c r="O38" s="11"/>
      <c r="P38" s="20">
        <v>3751300140</v>
      </c>
      <c r="Q38" s="20"/>
      <c r="R38" s="11"/>
      <c r="S38" s="13">
        <v>530276889</v>
      </c>
      <c r="T38" s="11"/>
      <c r="U38" s="38">
        <f t="shared" si="2"/>
        <v>8631982434</v>
      </c>
      <c r="V38" s="11"/>
      <c r="W38" s="40">
        <f t="shared" si="3"/>
        <v>2.4923216360526061</v>
      </c>
      <c r="X38" s="11"/>
      <c r="Y38" s="11"/>
    </row>
    <row r="39" spans="1:25" ht="21.75" customHeight="1" x14ac:dyDescent="0.2">
      <c r="A39" s="22" t="s">
        <v>112</v>
      </c>
      <c r="B39" s="22"/>
      <c r="D39" s="13">
        <v>0</v>
      </c>
      <c r="E39" s="11"/>
      <c r="F39" s="13">
        <v>0</v>
      </c>
      <c r="G39" s="11"/>
      <c r="H39" s="13">
        <v>0</v>
      </c>
      <c r="I39" s="11"/>
      <c r="J39" s="38">
        <f t="shared" si="0"/>
        <v>0</v>
      </c>
      <c r="K39" s="11"/>
      <c r="L39" s="40">
        <f t="shared" si="1"/>
        <v>0</v>
      </c>
      <c r="M39" s="11"/>
      <c r="N39" s="13">
        <v>0</v>
      </c>
      <c r="O39" s="11"/>
      <c r="P39" s="20">
        <v>0</v>
      </c>
      <c r="Q39" s="20"/>
      <c r="R39" s="11"/>
      <c r="S39" s="13">
        <v>4531124201</v>
      </c>
      <c r="T39" s="11"/>
      <c r="U39" s="38">
        <f t="shared" si="2"/>
        <v>4531124201</v>
      </c>
      <c r="V39" s="11"/>
      <c r="W39" s="40">
        <f t="shared" si="3"/>
        <v>1.3082763974718576</v>
      </c>
      <c r="X39" s="11"/>
      <c r="Y39" s="11"/>
    </row>
    <row r="40" spans="1:25" ht="21.75" customHeight="1" x14ac:dyDescent="0.2">
      <c r="A40" s="22" t="s">
        <v>30</v>
      </c>
      <c r="B40" s="22"/>
      <c r="D40" s="13">
        <v>0</v>
      </c>
      <c r="E40" s="11"/>
      <c r="F40" s="13">
        <v>3792825290</v>
      </c>
      <c r="G40" s="11"/>
      <c r="H40" s="13">
        <v>0</v>
      </c>
      <c r="I40" s="11"/>
      <c r="J40" s="38">
        <f t="shared" si="0"/>
        <v>3792825290</v>
      </c>
      <c r="K40" s="11"/>
      <c r="L40" s="40">
        <f t="shared" si="1"/>
        <v>1.44439293723272</v>
      </c>
      <c r="M40" s="11"/>
      <c r="N40" s="13">
        <v>6802444800</v>
      </c>
      <c r="O40" s="11"/>
      <c r="P40" s="20">
        <v>-2281817578</v>
      </c>
      <c r="Q40" s="20"/>
      <c r="R40" s="11"/>
      <c r="S40" s="13">
        <v>-490008125</v>
      </c>
      <c r="T40" s="11"/>
      <c r="U40" s="38">
        <f t="shared" si="2"/>
        <v>4030619097</v>
      </c>
      <c r="V40" s="11"/>
      <c r="W40" s="40">
        <f t="shared" si="3"/>
        <v>1.1637650167789855</v>
      </c>
      <c r="X40" s="11"/>
      <c r="Y40" s="11"/>
    </row>
    <row r="41" spans="1:25" ht="21.75" customHeight="1" x14ac:dyDescent="0.2">
      <c r="A41" s="22" t="s">
        <v>113</v>
      </c>
      <c r="B41" s="22"/>
      <c r="D41" s="13">
        <v>0</v>
      </c>
      <c r="E41" s="11"/>
      <c r="F41" s="13">
        <v>0</v>
      </c>
      <c r="G41" s="11"/>
      <c r="H41" s="13">
        <v>0</v>
      </c>
      <c r="I41" s="11"/>
      <c r="J41" s="38">
        <f t="shared" si="0"/>
        <v>0</v>
      </c>
      <c r="K41" s="11"/>
      <c r="L41" s="40">
        <f t="shared" si="1"/>
        <v>0</v>
      </c>
      <c r="M41" s="11"/>
      <c r="N41" s="13">
        <v>0</v>
      </c>
      <c r="O41" s="11"/>
      <c r="P41" s="20">
        <v>0</v>
      </c>
      <c r="Q41" s="20"/>
      <c r="R41" s="11"/>
      <c r="S41" s="13">
        <v>6041279965</v>
      </c>
      <c r="T41" s="11"/>
      <c r="U41" s="38">
        <f t="shared" si="2"/>
        <v>6041279965</v>
      </c>
      <c r="V41" s="11"/>
      <c r="W41" s="40">
        <f t="shared" si="3"/>
        <v>1.7443053066134904</v>
      </c>
      <c r="X41" s="11"/>
      <c r="Y41" s="11"/>
    </row>
    <row r="42" spans="1:25" ht="21.75" customHeight="1" x14ac:dyDescent="0.2">
      <c r="A42" s="22" t="s">
        <v>61</v>
      </c>
      <c r="B42" s="22"/>
      <c r="D42" s="13">
        <v>0</v>
      </c>
      <c r="E42" s="11"/>
      <c r="F42" s="13">
        <v>21451599000</v>
      </c>
      <c r="G42" s="11"/>
      <c r="H42" s="13">
        <v>0</v>
      </c>
      <c r="I42" s="11"/>
      <c r="J42" s="38">
        <f t="shared" si="0"/>
        <v>21451599000</v>
      </c>
      <c r="K42" s="11"/>
      <c r="L42" s="40">
        <f t="shared" si="1"/>
        <v>8.169250023100453</v>
      </c>
      <c r="M42" s="11"/>
      <c r="N42" s="13">
        <v>0</v>
      </c>
      <c r="O42" s="11"/>
      <c r="P42" s="20">
        <v>59583356901</v>
      </c>
      <c r="Q42" s="20"/>
      <c r="R42" s="11"/>
      <c r="S42" s="13">
        <v>-672657386</v>
      </c>
      <c r="T42" s="11"/>
      <c r="U42" s="38">
        <f t="shared" si="2"/>
        <v>58910699515</v>
      </c>
      <c r="V42" s="11"/>
      <c r="W42" s="40">
        <f t="shared" si="3"/>
        <v>17.009350067478167</v>
      </c>
      <c r="X42" s="11"/>
      <c r="Y42" s="11"/>
    </row>
    <row r="43" spans="1:25" ht="21.75" customHeight="1" x14ac:dyDescent="0.2">
      <c r="A43" s="22" t="s">
        <v>50</v>
      </c>
      <c r="B43" s="22"/>
      <c r="D43" s="13">
        <v>0</v>
      </c>
      <c r="E43" s="11"/>
      <c r="F43" s="13">
        <v>4411153187</v>
      </c>
      <c r="G43" s="11"/>
      <c r="H43" s="13">
        <v>0</v>
      </c>
      <c r="I43" s="11"/>
      <c r="J43" s="38">
        <f t="shared" si="0"/>
        <v>4411153187</v>
      </c>
      <c r="K43" s="11"/>
      <c r="L43" s="40">
        <f t="shared" si="1"/>
        <v>1.6798660684827917</v>
      </c>
      <c r="M43" s="11"/>
      <c r="N43" s="13">
        <v>8478048000</v>
      </c>
      <c r="O43" s="11"/>
      <c r="P43" s="20">
        <v>2922615596</v>
      </c>
      <c r="Q43" s="20"/>
      <c r="R43" s="11"/>
      <c r="S43" s="13">
        <v>3396283017</v>
      </c>
      <c r="T43" s="11"/>
      <c r="U43" s="38">
        <f t="shared" si="2"/>
        <v>14796946613</v>
      </c>
      <c r="V43" s="11"/>
      <c r="W43" s="40">
        <f t="shared" si="3"/>
        <v>4.2723384197163936</v>
      </c>
      <c r="X43" s="11"/>
      <c r="Y43" s="11"/>
    </row>
    <row r="44" spans="1:25" ht="21.75" customHeight="1" x14ac:dyDescent="0.2">
      <c r="A44" s="22" t="s">
        <v>21</v>
      </c>
      <c r="B44" s="22"/>
      <c r="D44" s="13">
        <v>0</v>
      </c>
      <c r="E44" s="11"/>
      <c r="F44" s="13">
        <v>0</v>
      </c>
      <c r="G44" s="11"/>
      <c r="H44" s="13">
        <v>0</v>
      </c>
      <c r="I44" s="11"/>
      <c r="J44" s="38">
        <f t="shared" si="0"/>
        <v>0</v>
      </c>
      <c r="K44" s="11"/>
      <c r="L44" s="40">
        <f t="shared" si="1"/>
        <v>0</v>
      </c>
      <c r="M44" s="11"/>
      <c r="N44" s="13">
        <v>0</v>
      </c>
      <c r="O44" s="11"/>
      <c r="P44" s="20">
        <v>0</v>
      </c>
      <c r="Q44" s="20"/>
      <c r="R44" s="11"/>
      <c r="S44" s="13">
        <v>-36722588744</v>
      </c>
      <c r="T44" s="11"/>
      <c r="U44" s="38">
        <f t="shared" si="2"/>
        <v>-36722588744</v>
      </c>
      <c r="V44" s="11"/>
      <c r="W44" s="40">
        <f t="shared" si="3"/>
        <v>-10.602952816265324</v>
      </c>
      <c r="X44" s="11"/>
      <c r="Y44" s="11"/>
    </row>
    <row r="45" spans="1:25" ht="21.75" customHeight="1" x14ac:dyDescent="0.2">
      <c r="A45" s="22" t="s">
        <v>114</v>
      </c>
      <c r="B45" s="22"/>
      <c r="D45" s="13">
        <v>0</v>
      </c>
      <c r="E45" s="11"/>
      <c r="F45" s="13">
        <v>0</v>
      </c>
      <c r="G45" s="11"/>
      <c r="H45" s="13">
        <v>0</v>
      </c>
      <c r="I45" s="11"/>
      <c r="J45" s="38">
        <f t="shared" si="0"/>
        <v>0</v>
      </c>
      <c r="K45" s="11"/>
      <c r="L45" s="40">
        <f t="shared" si="1"/>
        <v>0</v>
      </c>
      <c r="M45" s="11"/>
      <c r="N45" s="13">
        <v>0</v>
      </c>
      <c r="O45" s="11"/>
      <c r="P45" s="20">
        <v>0</v>
      </c>
      <c r="Q45" s="20"/>
      <c r="R45" s="11"/>
      <c r="S45" s="13">
        <v>2439406419</v>
      </c>
      <c r="T45" s="11"/>
      <c r="U45" s="38">
        <f t="shared" si="2"/>
        <v>2439406419</v>
      </c>
      <c r="V45" s="11"/>
      <c r="W45" s="40">
        <f t="shared" si="3"/>
        <v>0.70433245707868974</v>
      </c>
      <c r="X45" s="11"/>
      <c r="Y45" s="11"/>
    </row>
    <row r="46" spans="1:25" ht="21.75" customHeight="1" x14ac:dyDescent="0.2">
      <c r="A46" s="22" t="s">
        <v>115</v>
      </c>
      <c r="B46" s="22"/>
      <c r="D46" s="13">
        <v>0</v>
      </c>
      <c r="E46" s="11"/>
      <c r="F46" s="13">
        <v>0</v>
      </c>
      <c r="G46" s="11"/>
      <c r="H46" s="13">
        <v>0</v>
      </c>
      <c r="I46" s="11"/>
      <c r="J46" s="38">
        <f t="shared" si="0"/>
        <v>0</v>
      </c>
      <c r="K46" s="11"/>
      <c r="L46" s="40">
        <f t="shared" si="1"/>
        <v>0</v>
      </c>
      <c r="M46" s="11"/>
      <c r="N46" s="13">
        <v>0</v>
      </c>
      <c r="O46" s="11"/>
      <c r="P46" s="20">
        <v>0</v>
      </c>
      <c r="Q46" s="20"/>
      <c r="R46" s="11"/>
      <c r="S46" s="13">
        <v>5318762251</v>
      </c>
      <c r="T46" s="11"/>
      <c r="U46" s="38">
        <f t="shared" si="2"/>
        <v>5318762251</v>
      </c>
      <c r="V46" s="11"/>
      <c r="W46" s="40">
        <f t="shared" si="3"/>
        <v>1.5356919846098893</v>
      </c>
      <c r="X46" s="11"/>
      <c r="Y46" s="11"/>
    </row>
    <row r="47" spans="1:25" ht="21.75" customHeight="1" x14ac:dyDescent="0.2">
      <c r="A47" s="22" t="s">
        <v>116</v>
      </c>
      <c r="B47" s="22"/>
      <c r="D47" s="13">
        <v>0</v>
      </c>
      <c r="E47" s="11"/>
      <c r="F47" s="13">
        <v>0</v>
      </c>
      <c r="G47" s="11"/>
      <c r="H47" s="13">
        <v>0</v>
      </c>
      <c r="I47" s="11"/>
      <c r="J47" s="38">
        <f t="shared" si="0"/>
        <v>0</v>
      </c>
      <c r="K47" s="11"/>
      <c r="L47" s="40">
        <f t="shared" si="1"/>
        <v>0</v>
      </c>
      <c r="M47" s="11"/>
      <c r="N47" s="13">
        <v>0</v>
      </c>
      <c r="O47" s="11"/>
      <c r="P47" s="20">
        <v>0</v>
      </c>
      <c r="Q47" s="20"/>
      <c r="R47" s="11"/>
      <c r="S47" s="13">
        <v>3455809541</v>
      </c>
      <c r="T47" s="11"/>
      <c r="U47" s="38">
        <f t="shared" si="2"/>
        <v>3455809541</v>
      </c>
      <c r="V47" s="11"/>
      <c r="W47" s="40">
        <f t="shared" si="3"/>
        <v>0.99779963119319359</v>
      </c>
      <c r="X47" s="11"/>
      <c r="Y47" s="11"/>
    </row>
    <row r="48" spans="1:25" ht="21.75" customHeight="1" x14ac:dyDescent="0.2">
      <c r="A48" s="22" t="s">
        <v>117</v>
      </c>
      <c r="B48" s="22"/>
      <c r="D48" s="13">
        <v>0</v>
      </c>
      <c r="E48" s="11"/>
      <c r="F48" s="13">
        <v>0</v>
      </c>
      <c r="G48" s="11"/>
      <c r="H48" s="13">
        <v>0</v>
      </c>
      <c r="I48" s="11"/>
      <c r="J48" s="38">
        <f t="shared" si="0"/>
        <v>0</v>
      </c>
      <c r="K48" s="11"/>
      <c r="L48" s="40">
        <f t="shared" si="1"/>
        <v>0</v>
      </c>
      <c r="M48" s="11"/>
      <c r="N48" s="13">
        <v>0</v>
      </c>
      <c r="O48" s="11"/>
      <c r="P48" s="20">
        <v>0</v>
      </c>
      <c r="Q48" s="20"/>
      <c r="R48" s="11"/>
      <c r="S48" s="13">
        <v>1558491669</v>
      </c>
      <c r="T48" s="11"/>
      <c r="U48" s="38">
        <f t="shared" si="2"/>
        <v>1558491669</v>
      </c>
      <c r="V48" s="11"/>
      <c r="W48" s="40">
        <f t="shared" si="3"/>
        <v>0.4499849873369699</v>
      </c>
      <c r="X48" s="11"/>
      <c r="Y48" s="11"/>
    </row>
    <row r="49" spans="1:25" ht="21.75" customHeight="1" x14ac:dyDescent="0.2">
      <c r="A49" s="22" t="s">
        <v>118</v>
      </c>
      <c r="B49" s="22"/>
      <c r="D49" s="13">
        <v>0</v>
      </c>
      <c r="E49" s="11"/>
      <c r="F49" s="13">
        <v>0</v>
      </c>
      <c r="G49" s="11"/>
      <c r="H49" s="13">
        <v>0</v>
      </c>
      <c r="I49" s="11"/>
      <c r="J49" s="38">
        <f t="shared" si="0"/>
        <v>0</v>
      </c>
      <c r="K49" s="11"/>
      <c r="L49" s="40">
        <f t="shared" si="1"/>
        <v>0</v>
      </c>
      <c r="M49" s="11"/>
      <c r="N49" s="13">
        <v>0</v>
      </c>
      <c r="O49" s="11"/>
      <c r="P49" s="20">
        <v>0</v>
      </c>
      <c r="Q49" s="20"/>
      <c r="R49" s="11"/>
      <c r="S49" s="13">
        <v>4073853398</v>
      </c>
      <c r="T49" s="11"/>
      <c r="U49" s="38">
        <f t="shared" si="2"/>
        <v>4073853398</v>
      </c>
      <c r="V49" s="11"/>
      <c r="W49" s="40">
        <f t="shared" si="3"/>
        <v>1.1762481033266927</v>
      </c>
      <c r="X49" s="11"/>
      <c r="Y49" s="11"/>
    </row>
    <row r="50" spans="1:25" ht="21.75" customHeight="1" x14ac:dyDescent="0.2">
      <c r="A50" s="22" t="s">
        <v>119</v>
      </c>
      <c r="B50" s="22"/>
      <c r="D50" s="13">
        <v>0</v>
      </c>
      <c r="E50" s="11"/>
      <c r="F50" s="13">
        <v>0</v>
      </c>
      <c r="G50" s="11"/>
      <c r="H50" s="13">
        <v>0</v>
      </c>
      <c r="I50" s="11"/>
      <c r="J50" s="38">
        <f t="shared" si="0"/>
        <v>0</v>
      </c>
      <c r="K50" s="11"/>
      <c r="L50" s="40">
        <f t="shared" si="1"/>
        <v>0</v>
      </c>
      <c r="M50" s="11"/>
      <c r="N50" s="13">
        <v>0</v>
      </c>
      <c r="O50" s="11"/>
      <c r="P50" s="20">
        <v>0</v>
      </c>
      <c r="Q50" s="20"/>
      <c r="R50" s="11"/>
      <c r="S50" s="13">
        <v>1571954349</v>
      </c>
      <c r="T50" s="11"/>
      <c r="U50" s="38">
        <f t="shared" si="2"/>
        <v>1571954349</v>
      </c>
      <c r="V50" s="11"/>
      <c r="W50" s="40">
        <f t="shared" si="3"/>
        <v>0.45387208151258962</v>
      </c>
      <c r="X50" s="11"/>
      <c r="Y50" s="11"/>
    </row>
    <row r="51" spans="1:25" ht="21.75" customHeight="1" x14ac:dyDescent="0.2">
      <c r="A51" s="22" t="s">
        <v>45</v>
      </c>
      <c r="B51" s="22"/>
      <c r="D51" s="13">
        <v>12348731295</v>
      </c>
      <c r="E51" s="11"/>
      <c r="F51" s="13">
        <v>-10059659993</v>
      </c>
      <c r="G51" s="11"/>
      <c r="H51" s="13">
        <v>0</v>
      </c>
      <c r="I51" s="11"/>
      <c r="J51" s="38">
        <f t="shared" si="0"/>
        <v>2289071302</v>
      </c>
      <c r="K51" s="11"/>
      <c r="L51" s="40">
        <f t="shared" si="1"/>
        <v>0.87172969188646887</v>
      </c>
      <c r="M51" s="11"/>
      <c r="N51" s="13">
        <v>12348731295</v>
      </c>
      <c r="O51" s="11"/>
      <c r="P51" s="20">
        <v>-2683809040</v>
      </c>
      <c r="Q51" s="20"/>
      <c r="R51" s="11"/>
      <c r="S51" s="13">
        <v>13339156271</v>
      </c>
      <c r="T51" s="11"/>
      <c r="U51" s="38">
        <f t="shared" si="2"/>
        <v>23004078526</v>
      </c>
      <c r="V51" s="11"/>
      <c r="W51" s="40">
        <f t="shared" si="3"/>
        <v>6.641992504754783</v>
      </c>
      <c r="X51" s="11"/>
      <c r="Y51" s="11"/>
    </row>
    <row r="52" spans="1:25" ht="21.75" customHeight="1" x14ac:dyDescent="0.2">
      <c r="A52" s="22" t="s">
        <v>58</v>
      </c>
      <c r="B52" s="22"/>
      <c r="D52" s="13">
        <v>0</v>
      </c>
      <c r="E52" s="11"/>
      <c r="F52" s="13">
        <v>0</v>
      </c>
      <c r="G52" s="11"/>
      <c r="H52" s="13">
        <v>0</v>
      </c>
      <c r="I52" s="11"/>
      <c r="J52" s="38">
        <f t="shared" si="0"/>
        <v>0</v>
      </c>
      <c r="K52" s="11"/>
      <c r="L52" s="40">
        <f t="shared" si="1"/>
        <v>0</v>
      </c>
      <c r="M52" s="11"/>
      <c r="N52" s="13">
        <v>0</v>
      </c>
      <c r="O52" s="11"/>
      <c r="P52" s="20">
        <v>0</v>
      </c>
      <c r="Q52" s="20"/>
      <c r="R52" s="11"/>
      <c r="S52" s="13">
        <v>12596613207</v>
      </c>
      <c r="T52" s="11"/>
      <c r="U52" s="38">
        <f t="shared" si="2"/>
        <v>12596613207</v>
      </c>
      <c r="V52" s="11"/>
      <c r="W52" s="40">
        <f t="shared" si="3"/>
        <v>3.6370337725819457</v>
      </c>
      <c r="X52" s="11"/>
      <c r="Y52" s="11"/>
    </row>
    <row r="53" spans="1:25" ht="21.75" customHeight="1" x14ac:dyDescent="0.2">
      <c r="A53" s="22" t="s">
        <v>48</v>
      </c>
      <c r="B53" s="22"/>
      <c r="D53" s="13">
        <v>0</v>
      </c>
      <c r="E53" s="11"/>
      <c r="F53" s="13">
        <v>208750500</v>
      </c>
      <c r="G53" s="11"/>
      <c r="H53" s="13">
        <v>0</v>
      </c>
      <c r="I53" s="11"/>
      <c r="J53" s="38">
        <f t="shared" si="0"/>
        <v>208750500</v>
      </c>
      <c r="K53" s="11"/>
      <c r="L53" s="40">
        <f t="shared" si="1"/>
        <v>7.9496872328595689E-2</v>
      </c>
      <c r="M53" s="11"/>
      <c r="N53" s="13">
        <v>1990909091</v>
      </c>
      <c r="O53" s="11"/>
      <c r="P53" s="20">
        <v>-9102082276</v>
      </c>
      <c r="Q53" s="20"/>
      <c r="R53" s="11"/>
      <c r="S53" s="13">
        <v>0</v>
      </c>
      <c r="T53" s="11"/>
      <c r="U53" s="38">
        <f t="shared" si="2"/>
        <v>-7111173185</v>
      </c>
      <c r="V53" s="11"/>
      <c r="W53" s="40">
        <f t="shared" si="3"/>
        <v>-2.0532167346498822</v>
      </c>
      <c r="X53" s="11"/>
      <c r="Y53" s="11"/>
    </row>
    <row r="54" spans="1:25" ht="21.75" customHeight="1" x14ac:dyDescent="0.2">
      <c r="A54" s="22" t="s">
        <v>49</v>
      </c>
      <c r="B54" s="22"/>
      <c r="D54" s="13">
        <v>15622528043</v>
      </c>
      <c r="E54" s="11"/>
      <c r="F54" s="13">
        <v>-4210819656</v>
      </c>
      <c r="G54" s="11"/>
      <c r="H54" s="13">
        <v>0</v>
      </c>
      <c r="I54" s="11"/>
      <c r="J54" s="38">
        <f t="shared" si="0"/>
        <v>11411708387</v>
      </c>
      <c r="K54" s="11"/>
      <c r="L54" s="40">
        <f t="shared" si="1"/>
        <v>4.3458344995221738</v>
      </c>
      <c r="M54" s="11"/>
      <c r="N54" s="13">
        <v>15622528043</v>
      </c>
      <c r="O54" s="11"/>
      <c r="P54" s="20">
        <v>9825245867</v>
      </c>
      <c r="Q54" s="20"/>
      <c r="R54" s="11"/>
      <c r="S54" s="13">
        <v>0</v>
      </c>
      <c r="T54" s="11"/>
      <c r="U54" s="38">
        <f t="shared" si="2"/>
        <v>25447773910</v>
      </c>
      <c r="V54" s="11"/>
      <c r="W54" s="40">
        <f t="shared" si="3"/>
        <v>7.3475633193425969</v>
      </c>
      <c r="X54" s="11"/>
      <c r="Y54" s="11"/>
    </row>
    <row r="55" spans="1:25" ht="21.75" customHeight="1" x14ac:dyDescent="0.2">
      <c r="A55" s="22" t="s">
        <v>27</v>
      </c>
      <c r="B55" s="22"/>
      <c r="D55" s="13">
        <v>17643776493</v>
      </c>
      <c r="E55" s="11"/>
      <c r="F55" s="13">
        <v>-14807368800</v>
      </c>
      <c r="G55" s="11"/>
      <c r="H55" s="13">
        <v>0</v>
      </c>
      <c r="I55" s="11"/>
      <c r="J55" s="38">
        <f t="shared" si="0"/>
        <v>2836407693</v>
      </c>
      <c r="K55" s="11"/>
      <c r="L55" s="40">
        <f t="shared" si="1"/>
        <v>1.0801676654296284</v>
      </c>
      <c r="M55" s="11"/>
      <c r="N55" s="13">
        <v>17643776493</v>
      </c>
      <c r="O55" s="11"/>
      <c r="P55" s="20">
        <v>-19601013480</v>
      </c>
      <c r="Q55" s="20"/>
      <c r="R55" s="11"/>
      <c r="S55" s="13">
        <v>0</v>
      </c>
      <c r="T55" s="11"/>
      <c r="U55" s="38">
        <f t="shared" si="2"/>
        <v>-1957236987</v>
      </c>
      <c r="V55" s="11"/>
      <c r="W55" s="40">
        <f t="shared" si="3"/>
        <v>-0.56511515481873531</v>
      </c>
      <c r="X55" s="11"/>
      <c r="Y55" s="11"/>
    </row>
    <row r="56" spans="1:25" ht="21.75" customHeight="1" x14ac:dyDescent="0.2">
      <c r="A56" s="22" t="s">
        <v>56</v>
      </c>
      <c r="B56" s="22"/>
      <c r="D56" s="13">
        <v>0</v>
      </c>
      <c r="E56" s="11"/>
      <c r="F56" s="13">
        <v>1336003200</v>
      </c>
      <c r="G56" s="11"/>
      <c r="H56" s="13">
        <v>0</v>
      </c>
      <c r="I56" s="11"/>
      <c r="J56" s="38">
        <f t="shared" si="0"/>
        <v>1336003200</v>
      </c>
      <c r="K56" s="11"/>
      <c r="L56" s="40">
        <f t="shared" si="1"/>
        <v>0.50877998290301241</v>
      </c>
      <c r="M56" s="11"/>
      <c r="N56" s="13">
        <v>960000000</v>
      </c>
      <c r="O56" s="11"/>
      <c r="P56" s="20">
        <v>-1495051200</v>
      </c>
      <c r="Q56" s="20"/>
      <c r="R56" s="11"/>
      <c r="S56" s="13">
        <v>0</v>
      </c>
      <c r="T56" s="11"/>
      <c r="U56" s="38">
        <f t="shared" si="2"/>
        <v>-535051200</v>
      </c>
      <c r="V56" s="11"/>
      <c r="W56" s="40">
        <f t="shared" si="3"/>
        <v>-0.15448591240216025</v>
      </c>
      <c r="X56" s="11"/>
      <c r="Y56" s="11"/>
    </row>
    <row r="57" spans="1:25" ht="21.75" customHeight="1" x14ac:dyDescent="0.2">
      <c r="A57" s="22" t="s">
        <v>51</v>
      </c>
      <c r="B57" s="22"/>
      <c r="D57" s="13">
        <v>0</v>
      </c>
      <c r="E57" s="11"/>
      <c r="F57" s="13">
        <v>9910678500</v>
      </c>
      <c r="G57" s="11"/>
      <c r="H57" s="13">
        <v>0</v>
      </c>
      <c r="I57" s="11"/>
      <c r="J57" s="38">
        <f t="shared" si="0"/>
        <v>9910678500</v>
      </c>
      <c r="K57" s="11"/>
      <c r="L57" s="40">
        <f t="shared" si="1"/>
        <v>3.7742086529338046</v>
      </c>
      <c r="M57" s="11"/>
      <c r="N57" s="13">
        <v>5600000000</v>
      </c>
      <c r="O57" s="11"/>
      <c r="P57" s="20">
        <v>10643147420</v>
      </c>
      <c r="Q57" s="20"/>
      <c r="R57" s="11"/>
      <c r="S57" s="13">
        <v>0</v>
      </c>
      <c r="T57" s="11"/>
      <c r="U57" s="38">
        <f t="shared" si="2"/>
        <v>16243147420</v>
      </c>
      <c r="V57" s="11"/>
      <c r="W57" s="40">
        <f t="shared" si="3"/>
        <v>4.6899015448642967</v>
      </c>
      <c r="X57" s="11"/>
      <c r="Y57" s="11"/>
    </row>
    <row r="58" spans="1:25" ht="21.75" customHeight="1" x14ac:dyDescent="0.2">
      <c r="A58" s="22" t="s">
        <v>64</v>
      </c>
      <c r="B58" s="22"/>
      <c r="D58" s="13">
        <v>8308407853</v>
      </c>
      <c r="E58" s="11"/>
      <c r="F58" s="13">
        <v>5210412480</v>
      </c>
      <c r="G58" s="11"/>
      <c r="H58" s="13">
        <v>0</v>
      </c>
      <c r="I58" s="11"/>
      <c r="J58" s="38">
        <f t="shared" si="0"/>
        <v>13518820333</v>
      </c>
      <c r="K58" s="11"/>
      <c r="L58" s="40">
        <f t="shared" si="1"/>
        <v>5.1482699875963149</v>
      </c>
      <c r="M58" s="11"/>
      <c r="N58" s="13">
        <v>8308407853</v>
      </c>
      <c r="O58" s="11"/>
      <c r="P58" s="20">
        <v>26014845168</v>
      </c>
      <c r="Q58" s="20"/>
      <c r="R58" s="11"/>
      <c r="S58" s="13">
        <v>0</v>
      </c>
      <c r="T58" s="11"/>
      <c r="U58" s="38">
        <f t="shared" si="2"/>
        <v>34323253021</v>
      </c>
      <c r="V58" s="11"/>
      <c r="W58" s="40">
        <f t="shared" si="3"/>
        <v>9.9101900146367097</v>
      </c>
      <c r="X58" s="11"/>
      <c r="Y58" s="11"/>
    </row>
    <row r="59" spans="1:25" ht="21.75" customHeight="1" x14ac:dyDescent="0.2">
      <c r="A59" s="22" t="s">
        <v>59</v>
      </c>
      <c r="B59" s="22"/>
      <c r="D59" s="13">
        <v>0</v>
      </c>
      <c r="E59" s="11"/>
      <c r="F59" s="13">
        <v>8625681019</v>
      </c>
      <c r="G59" s="11"/>
      <c r="H59" s="13">
        <v>0</v>
      </c>
      <c r="I59" s="11"/>
      <c r="J59" s="38">
        <f t="shared" si="0"/>
        <v>8625681019</v>
      </c>
      <c r="K59" s="11"/>
      <c r="L59" s="40">
        <f t="shared" si="1"/>
        <v>3.2848527917999437</v>
      </c>
      <c r="M59" s="11"/>
      <c r="N59" s="13">
        <v>4807073548</v>
      </c>
      <c r="O59" s="11"/>
      <c r="P59" s="20">
        <v>12602940279</v>
      </c>
      <c r="Q59" s="20"/>
      <c r="R59" s="11"/>
      <c r="S59" s="13">
        <v>0</v>
      </c>
      <c r="T59" s="11"/>
      <c r="U59" s="38">
        <f t="shared" si="2"/>
        <v>17410013827</v>
      </c>
      <c r="V59" s="11"/>
      <c r="W59" s="40">
        <f t="shared" si="3"/>
        <v>5.026812146198945</v>
      </c>
      <c r="X59" s="11"/>
      <c r="Y59" s="11"/>
    </row>
    <row r="60" spans="1:25" ht="21.75" customHeight="1" x14ac:dyDescent="0.2">
      <c r="A60" s="22" t="s">
        <v>63</v>
      </c>
      <c r="B60" s="22"/>
      <c r="D60" s="13">
        <v>0</v>
      </c>
      <c r="E60" s="11"/>
      <c r="F60" s="13">
        <v>5011263883</v>
      </c>
      <c r="G60" s="11"/>
      <c r="H60" s="13">
        <v>0</v>
      </c>
      <c r="I60" s="11"/>
      <c r="J60" s="38">
        <f t="shared" si="0"/>
        <v>5011263883</v>
      </c>
      <c r="K60" s="11"/>
      <c r="L60" s="40">
        <f t="shared" si="1"/>
        <v>1.9084016810103626</v>
      </c>
      <c r="M60" s="11"/>
      <c r="N60" s="13">
        <v>3104195496</v>
      </c>
      <c r="O60" s="11"/>
      <c r="P60" s="20">
        <v>3755368015</v>
      </c>
      <c r="Q60" s="20"/>
      <c r="R60" s="11"/>
      <c r="S60" s="13">
        <v>0</v>
      </c>
      <c r="T60" s="11"/>
      <c r="U60" s="38">
        <f t="shared" si="2"/>
        <v>6859563511</v>
      </c>
      <c r="V60" s="11"/>
      <c r="W60" s="40">
        <f t="shared" si="3"/>
        <v>1.9805692009987097</v>
      </c>
      <c r="X60" s="11"/>
      <c r="Y60" s="11"/>
    </row>
    <row r="61" spans="1:25" ht="21.75" customHeight="1" x14ac:dyDescent="0.2">
      <c r="A61" s="22" t="s">
        <v>22</v>
      </c>
      <c r="B61" s="22"/>
      <c r="D61" s="13">
        <v>0</v>
      </c>
      <c r="E61" s="11"/>
      <c r="F61" s="13">
        <v>-409869615</v>
      </c>
      <c r="G61" s="11"/>
      <c r="H61" s="13">
        <v>0</v>
      </c>
      <c r="I61" s="11"/>
      <c r="J61" s="38">
        <f t="shared" si="0"/>
        <v>-409869615</v>
      </c>
      <c r="K61" s="11"/>
      <c r="L61" s="40">
        <f t="shared" si="1"/>
        <v>-0.15608754208984249</v>
      </c>
      <c r="M61" s="11"/>
      <c r="N61" s="13">
        <v>824645874</v>
      </c>
      <c r="O61" s="11"/>
      <c r="P61" s="20">
        <v>-2679061533</v>
      </c>
      <c r="Q61" s="20"/>
      <c r="R61" s="11"/>
      <c r="S61" s="13">
        <v>0</v>
      </c>
      <c r="T61" s="11"/>
      <c r="U61" s="38">
        <f t="shared" si="2"/>
        <v>-1854415659</v>
      </c>
      <c r="V61" s="11"/>
      <c r="W61" s="40">
        <f t="shared" si="3"/>
        <v>-0.53542744143638643</v>
      </c>
      <c r="X61" s="11"/>
      <c r="Y61" s="11"/>
    </row>
    <row r="62" spans="1:25" ht="21.75" customHeight="1" x14ac:dyDescent="0.2">
      <c r="A62" s="22" t="s">
        <v>23</v>
      </c>
      <c r="B62" s="22"/>
      <c r="D62" s="13">
        <v>0</v>
      </c>
      <c r="E62" s="11"/>
      <c r="F62" s="13">
        <v>629563345</v>
      </c>
      <c r="G62" s="11"/>
      <c r="H62" s="13">
        <v>0</v>
      </c>
      <c r="I62" s="11"/>
      <c r="J62" s="38">
        <f t="shared" si="0"/>
        <v>629563345</v>
      </c>
      <c r="K62" s="11"/>
      <c r="L62" s="40">
        <f t="shared" si="1"/>
        <v>0.23975184184099507</v>
      </c>
      <c r="M62" s="11"/>
      <c r="N62" s="13">
        <v>3719727397</v>
      </c>
      <c r="O62" s="11"/>
      <c r="P62" s="20">
        <v>-10196457305</v>
      </c>
      <c r="Q62" s="20"/>
      <c r="R62" s="11"/>
      <c r="S62" s="13">
        <v>0</v>
      </c>
      <c r="T62" s="11"/>
      <c r="U62" s="38">
        <f t="shared" si="2"/>
        <v>-6476729908</v>
      </c>
      <c r="V62" s="11"/>
      <c r="W62" s="40">
        <f t="shared" si="3"/>
        <v>-1.8700332402202622</v>
      </c>
      <c r="X62" s="11"/>
      <c r="Y62" s="11"/>
    </row>
    <row r="63" spans="1:25" ht="21.75" customHeight="1" x14ac:dyDescent="0.2">
      <c r="A63" s="22" t="s">
        <v>60</v>
      </c>
      <c r="B63" s="22"/>
      <c r="D63" s="13">
        <v>0</v>
      </c>
      <c r="E63" s="11"/>
      <c r="F63" s="13">
        <v>-2087505000</v>
      </c>
      <c r="G63" s="11"/>
      <c r="H63" s="13">
        <v>0</v>
      </c>
      <c r="I63" s="11"/>
      <c r="J63" s="38">
        <f t="shared" si="0"/>
        <v>-2087505000</v>
      </c>
      <c r="K63" s="11"/>
      <c r="L63" s="40">
        <f t="shared" si="1"/>
        <v>-0.79496872328595691</v>
      </c>
      <c r="M63" s="11"/>
      <c r="N63" s="13">
        <v>2700000000</v>
      </c>
      <c r="O63" s="11"/>
      <c r="P63" s="20">
        <v>-11439208800</v>
      </c>
      <c r="Q63" s="20"/>
      <c r="R63" s="11"/>
      <c r="S63" s="13">
        <v>0</v>
      </c>
      <c r="T63" s="11"/>
      <c r="U63" s="38">
        <f t="shared" si="2"/>
        <v>-8739208800</v>
      </c>
      <c r="V63" s="11"/>
      <c r="W63" s="40">
        <f t="shared" si="3"/>
        <v>-2.523281220827069</v>
      </c>
      <c r="X63" s="11"/>
      <c r="Y63" s="11"/>
    </row>
    <row r="64" spans="1:25" ht="21.75" customHeight="1" x14ac:dyDescent="0.2">
      <c r="A64" s="22" t="s">
        <v>25</v>
      </c>
      <c r="B64" s="22"/>
      <c r="D64" s="13">
        <v>0</v>
      </c>
      <c r="E64" s="11"/>
      <c r="F64" s="13">
        <v>9018021600</v>
      </c>
      <c r="G64" s="11"/>
      <c r="H64" s="13">
        <v>0</v>
      </c>
      <c r="I64" s="11"/>
      <c r="J64" s="38">
        <f t="shared" si="0"/>
        <v>9018021600</v>
      </c>
      <c r="K64" s="11"/>
      <c r="L64" s="40">
        <f t="shared" si="1"/>
        <v>3.4342648845953336</v>
      </c>
      <c r="M64" s="11"/>
      <c r="N64" s="13">
        <v>440000000</v>
      </c>
      <c r="O64" s="11"/>
      <c r="P64" s="20">
        <v>3997632237</v>
      </c>
      <c r="Q64" s="20"/>
      <c r="R64" s="11"/>
      <c r="S64" s="13">
        <v>0</v>
      </c>
      <c r="T64" s="11"/>
      <c r="U64" s="38">
        <f t="shared" si="2"/>
        <v>4437632237</v>
      </c>
      <c r="V64" s="11"/>
      <c r="W64" s="40">
        <f t="shared" si="3"/>
        <v>1.2812823614603321</v>
      </c>
      <c r="X64" s="11"/>
      <c r="Y64" s="11"/>
    </row>
    <row r="65" spans="1:25" ht="21.75" customHeight="1" x14ac:dyDescent="0.2">
      <c r="A65" s="22" t="s">
        <v>26</v>
      </c>
      <c r="B65" s="22"/>
      <c r="D65" s="13">
        <v>0</v>
      </c>
      <c r="E65" s="11"/>
      <c r="F65" s="13">
        <v>4572630000</v>
      </c>
      <c r="G65" s="11"/>
      <c r="H65" s="13">
        <v>0</v>
      </c>
      <c r="I65" s="11"/>
      <c r="J65" s="38">
        <f t="shared" si="0"/>
        <v>4572630000</v>
      </c>
      <c r="K65" s="11"/>
      <c r="L65" s="40">
        <f t="shared" si="1"/>
        <v>1.7413600605311437</v>
      </c>
      <c r="M65" s="11"/>
      <c r="N65" s="13">
        <v>6609353100</v>
      </c>
      <c r="O65" s="11"/>
      <c r="P65" s="20">
        <v>-1192860000</v>
      </c>
      <c r="Q65" s="20"/>
      <c r="R65" s="11"/>
      <c r="S65" s="13">
        <v>0</v>
      </c>
      <c r="T65" s="11"/>
      <c r="U65" s="38">
        <f t="shared" si="2"/>
        <v>5416493100</v>
      </c>
      <c r="V65" s="11"/>
      <c r="W65" s="40">
        <f t="shared" si="3"/>
        <v>1.5639099184779057</v>
      </c>
      <c r="X65" s="11"/>
      <c r="Y65" s="11"/>
    </row>
    <row r="66" spans="1:25" ht="21.75" customHeight="1" x14ac:dyDescent="0.2">
      <c r="A66" s="22" t="s">
        <v>31</v>
      </c>
      <c r="B66" s="22"/>
      <c r="D66" s="13">
        <v>63526718</v>
      </c>
      <c r="E66" s="11"/>
      <c r="F66" s="13">
        <v>1544157270</v>
      </c>
      <c r="G66" s="11"/>
      <c r="H66" s="13">
        <v>0</v>
      </c>
      <c r="I66" s="11"/>
      <c r="J66" s="38">
        <f t="shared" si="0"/>
        <v>1607683988</v>
      </c>
      <c r="K66" s="11"/>
      <c r="L66" s="40">
        <f t="shared" si="1"/>
        <v>0.61224212032432768</v>
      </c>
      <c r="M66" s="11"/>
      <c r="N66" s="13">
        <v>63526718</v>
      </c>
      <c r="O66" s="11"/>
      <c r="P66" s="20">
        <v>289864980</v>
      </c>
      <c r="Q66" s="20"/>
      <c r="R66" s="11"/>
      <c r="S66" s="13">
        <v>0</v>
      </c>
      <c r="T66" s="11"/>
      <c r="U66" s="38">
        <f t="shared" si="2"/>
        <v>353391698</v>
      </c>
      <c r="V66" s="11"/>
      <c r="W66" s="40">
        <f t="shared" si="3"/>
        <v>0.10203516766410145</v>
      </c>
      <c r="X66" s="11"/>
      <c r="Y66" s="11"/>
    </row>
    <row r="67" spans="1:25" ht="21.75" customHeight="1" x14ac:dyDescent="0.2">
      <c r="A67" s="22" t="s">
        <v>33</v>
      </c>
      <c r="B67" s="22"/>
      <c r="D67" s="13">
        <v>2316282730</v>
      </c>
      <c r="E67" s="11"/>
      <c r="F67" s="13">
        <v>124145799</v>
      </c>
      <c r="G67" s="11"/>
      <c r="H67" s="13">
        <v>0</v>
      </c>
      <c r="I67" s="11"/>
      <c r="J67" s="38">
        <f t="shared" si="0"/>
        <v>2440428529</v>
      </c>
      <c r="K67" s="11"/>
      <c r="L67" s="40">
        <f t="shared" si="1"/>
        <v>0.92936991862043716</v>
      </c>
      <c r="M67" s="11"/>
      <c r="N67" s="13">
        <v>2316282730</v>
      </c>
      <c r="O67" s="11"/>
      <c r="P67" s="20">
        <v>-3449594905</v>
      </c>
      <c r="Q67" s="20"/>
      <c r="R67" s="11"/>
      <c r="S67" s="13">
        <v>0</v>
      </c>
      <c r="T67" s="11"/>
      <c r="U67" s="38">
        <f t="shared" si="2"/>
        <v>-1133312175</v>
      </c>
      <c r="V67" s="11"/>
      <c r="W67" s="40">
        <f t="shared" si="3"/>
        <v>-0.32722245159220603</v>
      </c>
      <c r="X67" s="11"/>
      <c r="Y67" s="11"/>
    </row>
    <row r="68" spans="1:25" ht="21.75" customHeight="1" x14ac:dyDescent="0.2">
      <c r="A68" s="22" t="s">
        <v>37</v>
      </c>
      <c r="B68" s="22"/>
      <c r="D68" s="13">
        <v>0</v>
      </c>
      <c r="E68" s="11"/>
      <c r="F68" s="13">
        <v>-8872043716</v>
      </c>
      <c r="G68" s="11"/>
      <c r="H68" s="13">
        <v>0</v>
      </c>
      <c r="I68" s="11"/>
      <c r="J68" s="38">
        <f t="shared" si="0"/>
        <v>-8872043716</v>
      </c>
      <c r="K68" s="11"/>
      <c r="L68" s="40">
        <f t="shared" si="1"/>
        <v>-3.3786732323255353</v>
      </c>
      <c r="M68" s="11"/>
      <c r="N68" s="13">
        <v>0</v>
      </c>
      <c r="O68" s="11"/>
      <c r="P68" s="20">
        <v>-12596409477</v>
      </c>
      <c r="Q68" s="20"/>
      <c r="R68" s="11"/>
      <c r="S68" s="13">
        <v>0</v>
      </c>
      <c r="T68" s="11"/>
      <c r="U68" s="38">
        <f t="shared" si="2"/>
        <v>-12596409477</v>
      </c>
      <c r="V68" s="11"/>
      <c r="W68" s="40">
        <f t="shared" si="3"/>
        <v>-3.6369749493984194</v>
      </c>
      <c r="X68" s="11"/>
      <c r="Y68" s="11"/>
    </row>
    <row r="69" spans="1:25" ht="21.75" customHeight="1" x14ac:dyDescent="0.2">
      <c r="A69" s="22" t="s">
        <v>20</v>
      </c>
      <c r="B69" s="22"/>
      <c r="D69" s="13">
        <v>0</v>
      </c>
      <c r="E69" s="11"/>
      <c r="F69" s="13">
        <v>188869500</v>
      </c>
      <c r="G69" s="11"/>
      <c r="H69" s="13">
        <v>0</v>
      </c>
      <c r="I69" s="11"/>
      <c r="J69" s="38">
        <f t="shared" si="0"/>
        <v>188869500</v>
      </c>
      <c r="K69" s="11"/>
      <c r="L69" s="40">
        <f t="shared" si="1"/>
        <v>7.1925741630634199E-2</v>
      </c>
      <c r="M69" s="11"/>
      <c r="N69" s="13">
        <v>0</v>
      </c>
      <c r="O69" s="11"/>
      <c r="P69" s="20">
        <v>-224354200</v>
      </c>
      <c r="Q69" s="20"/>
      <c r="R69" s="11"/>
      <c r="S69" s="13">
        <v>0</v>
      </c>
      <c r="T69" s="11"/>
      <c r="U69" s="38">
        <f t="shared" si="2"/>
        <v>-224354200</v>
      </c>
      <c r="V69" s="11"/>
      <c r="W69" s="40">
        <f t="shared" si="3"/>
        <v>-6.4778031127220623E-2</v>
      </c>
      <c r="X69" s="11"/>
      <c r="Y69" s="11"/>
    </row>
    <row r="70" spans="1:25" ht="21.75" customHeight="1" x14ac:dyDescent="0.2">
      <c r="A70" s="22" t="s">
        <v>46</v>
      </c>
      <c r="B70" s="22"/>
      <c r="D70" s="13">
        <v>0</v>
      </c>
      <c r="E70" s="11"/>
      <c r="F70" s="13">
        <v>9424588050</v>
      </c>
      <c r="G70" s="11"/>
      <c r="H70" s="13">
        <v>0</v>
      </c>
      <c r="I70" s="11"/>
      <c r="J70" s="38">
        <f t="shared" si="0"/>
        <v>9424588050</v>
      </c>
      <c r="K70" s="11"/>
      <c r="L70" s="40">
        <f t="shared" si="1"/>
        <v>3.5890945073686469</v>
      </c>
      <c r="M70" s="11"/>
      <c r="N70" s="13">
        <v>0</v>
      </c>
      <c r="O70" s="11"/>
      <c r="P70" s="20">
        <f>20190059772-8</f>
        <v>20190059764</v>
      </c>
      <c r="Q70" s="20"/>
      <c r="R70" s="11"/>
      <c r="S70" s="13">
        <v>0</v>
      </c>
      <c r="T70" s="11"/>
      <c r="U70" s="38">
        <f t="shared" si="2"/>
        <v>20190059764</v>
      </c>
      <c r="V70" s="11"/>
      <c r="W70" s="40">
        <f t="shared" si="3"/>
        <v>5.829497820200543</v>
      </c>
      <c r="X70" s="11"/>
      <c r="Y70" s="11"/>
    </row>
    <row r="71" spans="1:25" ht="21.75" customHeight="1" x14ac:dyDescent="0.2">
      <c r="A71" s="19" t="s">
        <v>54</v>
      </c>
      <c r="B71" s="19"/>
      <c r="D71" s="14">
        <v>0</v>
      </c>
      <c r="E71" s="11"/>
      <c r="F71" s="14">
        <v>4949666495</v>
      </c>
      <c r="G71" s="11"/>
      <c r="H71" s="14">
        <v>0</v>
      </c>
      <c r="I71" s="11"/>
      <c r="J71" s="38">
        <f t="shared" si="0"/>
        <v>4949666495</v>
      </c>
      <c r="K71" s="11"/>
      <c r="L71" s="40">
        <f t="shared" si="1"/>
        <v>1.8849440141323863</v>
      </c>
      <c r="M71" s="11"/>
      <c r="N71" s="14">
        <v>0</v>
      </c>
      <c r="O71" s="11"/>
      <c r="P71" s="20">
        <v>16082967009</v>
      </c>
      <c r="Q71" s="31"/>
      <c r="R71" s="11"/>
      <c r="S71" s="14">
        <v>0</v>
      </c>
      <c r="T71" s="11"/>
      <c r="U71" s="38">
        <f t="shared" si="2"/>
        <v>16082967009</v>
      </c>
      <c r="V71" s="11"/>
      <c r="W71" s="40">
        <f t="shared" si="3"/>
        <v>4.6436524813311468</v>
      </c>
      <c r="X71" s="11"/>
      <c r="Y71" s="11"/>
    </row>
    <row r="72" spans="1:25" ht="21.75" customHeight="1" x14ac:dyDescent="0.2">
      <c r="A72" s="21" t="s">
        <v>68</v>
      </c>
      <c r="B72" s="21"/>
      <c r="D72" s="15">
        <v>106967031342</v>
      </c>
      <c r="E72" s="11"/>
      <c r="F72" s="15">
        <v>149392674709</v>
      </c>
      <c r="G72" s="11"/>
      <c r="H72" s="15">
        <f>SUM(H9:H71)</f>
        <v>6198765939</v>
      </c>
      <c r="I72" s="11"/>
      <c r="J72" s="15">
        <f>SUM(J9:J71)</f>
        <v>262558471990</v>
      </c>
      <c r="K72" s="11"/>
      <c r="L72" s="16">
        <f>SUM(L9:L71)</f>
        <v>99.98815488624075</v>
      </c>
      <c r="M72" s="11"/>
      <c r="N72" s="15">
        <f>SUM(N9:N71)</f>
        <v>160058600470</v>
      </c>
      <c r="O72" s="11"/>
      <c r="P72" s="11"/>
      <c r="Q72" s="15">
        <f>SUM(P9:Q71)</f>
        <v>133710528219</v>
      </c>
      <c r="R72" s="11"/>
      <c r="S72" s="15">
        <f>SUM(S9:S71)</f>
        <v>40173523938</v>
      </c>
      <c r="T72" s="11"/>
      <c r="U72" s="15">
        <f>SUM(U9:U71)</f>
        <v>333942652627</v>
      </c>
      <c r="V72" s="11"/>
      <c r="W72" s="16">
        <f>SUM(W9:W71)</f>
        <v>96.41962373148543</v>
      </c>
      <c r="X72" s="11"/>
      <c r="Y72" s="11"/>
    </row>
    <row r="73" spans="1:25" x14ac:dyDescent="0.2"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</row>
    <row r="74" spans="1:25" s="13" customFormat="1" ht="18.75" x14ac:dyDescent="0.2"/>
    <row r="75" spans="1:25" x14ac:dyDescent="0.2">
      <c r="N75" s="17"/>
      <c r="Q75" s="17"/>
      <c r="S75" s="17"/>
    </row>
    <row r="77" spans="1:25" x14ac:dyDescent="0.2">
      <c r="Q77" s="17"/>
    </row>
    <row r="78" spans="1:25" x14ac:dyDescent="0.2">
      <c r="Q78" s="17"/>
      <c r="S78" s="17"/>
    </row>
    <row r="83" spans="14:14" x14ac:dyDescent="0.2">
      <c r="N83" s="17"/>
    </row>
  </sheetData>
  <mergeCells count="137">
    <mergeCell ref="A19:B19"/>
    <mergeCell ref="P19:Q19"/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70:B70"/>
    <mergeCell ref="P70:Q70"/>
    <mergeCell ref="A71:B71"/>
    <mergeCell ref="P71:Q71"/>
    <mergeCell ref="A72:B72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N15"/>
  <sheetViews>
    <sheetView rightToLeft="1" workbookViewId="0">
      <selection activeCell="F19" sqref="F19"/>
    </sheetView>
  </sheetViews>
  <sheetFormatPr defaultRowHeight="12.75" x14ac:dyDescent="0.2"/>
  <cols>
    <col min="1" max="1" width="5.140625" customWidth="1"/>
    <col min="2" max="2" width="45.140625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4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</row>
    <row r="2" spans="1:14" ht="21.75" customHeight="1" x14ac:dyDescent="0.2">
      <c r="A2" s="27" t="s">
        <v>84</v>
      </c>
      <c r="B2" s="27"/>
      <c r="C2" s="27"/>
      <c r="D2" s="27"/>
      <c r="E2" s="27"/>
      <c r="F2" s="27"/>
      <c r="G2" s="27"/>
      <c r="H2" s="27"/>
      <c r="I2" s="27"/>
      <c r="J2" s="27"/>
    </row>
    <row r="3" spans="1:14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</row>
    <row r="4" spans="1:14" ht="14.45" customHeight="1" x14ac:dyDescent="0.2"/>
    <row r="5" spans="1:14" ht="29.25" customHeight="1" x14ac:dyDescent="0.2">
      <c r="A5" s="1" t="s">
        <v>120</v>
      </c>
      <c r="B5" s="28" t="s">
        <v>121</v>
      </c>
      <c r="C5" s="28"/>
      <c r="D5" s="28"/>
      <c r="E5" s="28"/>
      <c r="F5" s="28"/>
      <c r="G5" s="28"/>
      <c r="H5" s="28"/>
      <c r="I5" s="28"/>
      <c r="J5" s="28"/>
    </row>
    <row r="6" spans="1:14" ht="29.25" customHeight="1" x14ac:dyDescent="0.2">
      <c r="D6" s="24" t="s">
        <v>103</v>
      </c>
      <c r="E6" s="24"/>
      <c r="F6" s="24"/>
      <c r="H6" s="24" t="s">
        <v>104</v>
      </c>
      <c r="I6" s="24"/>
      <c r="J6" s="24"/>
    </row>
    <row r="7" spans="1:14" ht="36.4" customHeight="1" x14ac:dyDescent="0.2">
      <c r="A7" s="24" t="s">
        <v>122</v>
      </c>
      <c r="B7" s="24"/>
      <c r="D7" s="9" t="s">
        <v>123</v>
      </c>
      <c r="E7" s="3"/>
      <c r="F7" s="9" t="s">
        <v>124</v>
      </c>
      <c r="H7" s="9" t="s">
        <v>123</v>
      </c>
      <c r="I7" s="3"/>
      <c r="J7" s="9" t="s">
        <v>124</v>
      </c>
    </row>
    <row r="8" spans="1:14" ht="21.75" customHeight="1" x14ac:dyDescent="0.2">
      <c r="A8" s="25" t="s">
        <v>76</v>
      </c>
      <c r="B8" s="25"/>
      <c r="D8" s="10">
        <v>4457</v>
      </c>
      <c r="E8" s="11"/>
      <c r="F8" s="12">
        <f>D8/$D$14*100</f>
        <v>2.9058475406046065E-2</v>
      </c>
      <c r="G8" s="11"/>
      <c r="H8" s="10">
        <v>16445034</v>
      </c>
      <c r="I8" s="11"/>
      <c r="J8" s="12">
        <f>H8/$H$14*100</f>
        <v>5.7614395220999324</v>
      </c>
      <c r="K8" s="11"/>
      <c r="L8" s="11"/>
      <c r="M8" s="11"/>
      <c r="N8" s="11"/>
    </row>
    <row r="9" spans="1:14" ht="21.75" customHeight="1" x14ac:dyDescent="0.2">
      <c r="A9" s="22" t="s">
        <v>77</v>
      </c>
      <c r="B9" s="22"/>
      <c r="D9" s="13">
        <v>23565</v>
      </c>
      <c r="E9" s="11"/>
      <c r="F9" s="40">
        <f t="shared" ref="F9:F13" si="0">D9/$D$14*100</f>
        <v>0.15363764257201606</v>
      </c>
      <c r="G9" s="11"/>
      <c r="H9" s="13">
        <v>203443</v>
      </c>
      <c r="I9" s="11"/>
      <c r="J9" s="40">
        <f t="shared" ref="J9:J13" si="1">H9/$H$14*100</f>
        <v>7.1275288375480195E-2</v>
      </c>
      <c r="K9" s="11"/>
      <c r="L9" s="11"/>
      <c r="M9" s="11"/>
      <c r="N9" s="11"/>
    </row>
    <row r="10" spans="1:14" ht="21.75" customHeight="1" x14ac:dyDescent="0.2">
      <c r="A10" s="22" t="s">
        <v>78</v>
      </c>
      <c r="B10" s="22"/>
      <c r="D10" s="13">
        <v>24669</v>
      </c>
      <c r="E10" s="11"/>
      <c r="F10" s="40">
        <f t="shared" si="0"/>
        <v>0.16083543410180626</v>
      </c>
      <c r="G10" s="11"/>
      <c r="H10" s="13">
        <v>148673</v>
      </c>
      <c r="I10" s="11"/>
      <c r="J10" s="40">
        <f t="shared" si="1"/>
        <v>5.2086879119201776E-2</v>
      </c>
      <c r="K10" s="11"/>
      <c r="L10" s="11"/>
      <c r="M10" s="11"/>
      <c r="N10" s="11"/>
    </row>
    <row r="11" spans="1:14" ht="21.75" customHeight="1" x14ac:dyDescent="0.2">
      <c r="A11" s="22" t="s">
        <v>79</v>
      </c>
      <c r="B11" s="22"/>
      <c r="D11" s="13">
        <v>15270510</v>
      </c>
      <c r="E11" s="11"/>
      <c r="F11" s="40">
        <f t="shared" si="0"/>
        <v>99.559735084761172</v>
      </c>
      <c r="G11" s="11"/>
      <c r="H11" s="13">
        <v>259764067</v>
      </c>
      <c r="I11" s="11"/>
      <c r="J11" s="40">
        <f t="shared" si="1"/>
        <v>91.007106585198599</v>
      </c>
      <c r="K11" s="11"/>
      <c r="L11" s="11"/>
      <c r="M11" s="11"/>
      <c r="N11" s="11"/>
    </row>
    <row r="12" spans="1:14" ht="21.75" customHeight="1" x14ac:dyDescent="0.2">
      <c r="A12" s="22" t="s">
        <v>80</v>
      </c>
      <c r="B12" s="22"/>
      <c r="D12" s="13">
        <v>10684</v>
      </c>
      <c r="E12" s="11"/>
      <c r="F12" s="40">
        <f t="shared" si="0"/>
        <v>6.9656888319092697E-2</v>
      </c>
      <c r="G12" s="11"/>
      <c r="H12" s="13">
        <v>110772</v>
      </c>
      <c r="I12" s="11"/>
      <c r="J12" s="40">
        <f t="shared" si="1"/>
        <v>3.8808443858617363E-2</v>
      </c>
      <c r="K12" s="11"/>
      <c r="L12" s="11"/>
      <c r="M12" s="11"/>
      <c r="N12" s="11"/>
    </row>
    <row r="13" spans="1:14" ht="21.75" customHeight="1" x14ac:dyDescent="0.2">
      <c r="A13" s="19" t="s">
        <v>81</v>
      </c>
      <c r="B13" s="19"/>
      <c r="D13" s="14">
        <v>4153</v>
      </c>
      <c r="E13" s="11"/>
      <c r="F13" s="40">
        <f t="shared" si="0"/>
        <v>2.7076474839871956E-2</v>
      </c>
      <c r="G13" s="11"/>
      <c r="H13" s="14">
        <v>8760739</v>
      </c>
      <c r="I13" s="11"/>
      <c r="J13" s="40">
        <f t="shared" si="1"/>
        <v>3.0692832813481714</v>
      </c>
      <c r="K13" s="11"/>
      <c r="L13" s="11"/>
      <c r="M13" s="11"/>
      <c r="N13" s="11"/>
    </row>
    <row r="14" spans="1:14" ht="21.75" customHeight="1" x14ac:dyDescent="0.2">
      <c r="A14" s="21" t="s">
        <v>68</v>
      </c>
      <c r="B14" s="21"/>
      <c r="D14" s="15">
        <v>15338038</v>
      </c>
      <c r="E14" s="11"/>
      <c r="F14" s="15">
        <f>SUM(F8:F13)</f>
        <v>100</v>
      </c>
      <c r="G14" s="11"/>
      <c r="H14" s="15">
        <v>285432728</v>
      </c>
      <c r="I14" s="11"/>
      <c r="J14" s="15">
        <f>SUM(J8:J13)</f>
        <v>100</v>
      </c>
      <c r="K14" s="11"/>
      <c r="L14" s="11"/>
      <c r="M14" s="11"/>
      <c r="N14" s="11"/>
    </row>
    <row r="15" spans="1:14" x14ac:dyDescent="0.2"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</sheetData>
  <mergeCells count="14">
    <mergeCell ref="A1:J1"/>
    <mergeCell ref="A2:J2"/>
    <mergeCell ref="A3:J3"/>
    <mergeCell ref="B5:J5"/>
    <mergeCell ref="D6:F6"/>
    <mergeCell ref="H6:J6"/>
    <mergeCell ref="A12:B12"/>
    <mergeCell ref="A13:B13"/>
    <mergeCell ref="A14:B14"/>
    <mergeCell ref="A7:B7"/>
    <mergeCell ref="A8:B8"/>
    <mergeCell ref="A9:B9"/>
    <mergeCell ref="A10:B10"/>
    <mergeCell ref="A11:B11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I19"/>
  <sheetViews>
    <sheetView rightToLeft="1" workbookViewId="0">
      <selection activeCell="F15" sqref="F15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9" ht="29.1" customHeight="1" x14ac:dyDescent="0.2">
      <c r="A1" s="27" t="s">
        <v>0</v>
      </c>
      <c r="B1" s="27"/>
      <c r="C1" s="27"/>
      <c r="D1" s="27"/>
      <c r="E1" s="27"/>
      <c r="F1" s="27"/>
    </row>
    <row r="2" spans="1:9" ht="21.75" customHeight="1" x14ac:dyDescent="0.2">
      <c r="A2" s="27" t="s">
        <v>84</v>
      </c>
      <c r="B2" s="27"/>
      <c r="C2" s="27"/>
      <c r="D2" s="27"/>
      <c r="E2" s="27"/>
      <c r="F2" s="27"/>
    </row>
    <row r="3" spans="1:9" ht="21.75" customHeight="1" x14ac:dyDescent="0.2">
      <c r="A3" s="27" t="s">
        <v>2</v>
      </c>
      <c r="B3" s="27"/>
      <c r="C3" s="27"/>
      <c r="D3" s="27"/>
      <c r="E3" s="27"/>
      <c r="F3" s="27"/>
    </row>
    <row r="4" spans="1:9" ht="14.45" customHeight="1" x14ac:dyDescent="0.2"/>
    <row r="5" spans="1:9" ht="29.1" customHeight="1" x14ac:dyDescent="0.2">
      <c r="A5" s="1" t="s">
        <v>125</v>
      </c>
      <c r="B5" s="28" t="s">
        <v>99</v>
      </c>
      <c r="C5" s="28"/>
      <c r="D5" s="28"/>
      <c r="E5" s="28"/>
      <c r="F5" s="28"/>
    </row>
    <row r="6" spans="1:9" ht="14.45" customHeight="1" x14ac:dyDescent="0.2">
      <c r="D6" s="2" t="s">
        <v>103</v>
      </c>
      <c r="F6" s="2" t="s">
        <v>9</v>
      </c>
    </row>
    <row r="7" spans="1:9" ht="14.45" customHeight="1" x14ac:dyDescent="0.2">
      <c r="A7" s="24" t="s">
        <v>99</v>
      </c>
      <c r="B7" s="24"/>
      <c r="D7" s="4" t="s">
        <v>73</v>
      </c>
      <c r="F7" s="4" t="s">
        <v>73</v>
      </c>
    </row>
    <row r="8" spans="1:9" ht="21.75" customHeight="1" x14ac:dyDescent="0.2">
      <c r="A8" s="25" t="s">
        <v>99</v>
      </c>
      <c r="B8" s="25"/>
      <c r="D8" s="10">
        <v>767</v>
      </c>
      <c r="E8" s="11"/>
      <c r="F8" s="10">
        <v>12002526478</v>
      </c>
      <c r="G8" s="11"/>
      <c r="H8" s="11"/>
      <c r="I8" s="11"/>
    </row>
    <row r="9" spans="1:9" ht="21.75" customHeight="1" x14ac:dyDescent="0.2">
      <c r="A9" s="22" t="s">
        <v>126</v>
      </c>
      <c r="B9" s="22"/>
      <c r="D9" s="13">
        <v>0</v>
      </c>
      <c r="E9" s="11"/>
      <c r="F9" s="13">
        <v>0</v>
      </c>
      <c r="G9" s="11"/>
      <c r="H9" s="11"/>
      <c r="I9" s="11"/>
    </row>
    <row r="10" spans="1:9" ht="21.75" customHeight="1" x14ac:dyDescent="0.2">
      <c r="A10" s="19" t="s">
        <v>127</v>
      </c>
      <c r="B10" s="19"/>
      <c r="D10" s="14">
        <v>15765229</v>
      </c>
      <c r="E10" s="11"/>
      <c r="F10" s="14">
        <v>112424681</v>
      </c>
      <c r="G10" s="11"/>
      <c r="H10" s="11"/>
      <c r="I10" s="11"/>
    </row>
    <row r="11" spans="1:9" ht="21.75" customHeight="1" x14ac:dyDescent="0.2">
      <c r="A11" s="21" t="s">
        <v>68</v>
      </c>
      <c r="B11" s="21"/>
      <c r="D11" s="15">
        <v>15765996</v>
      </c>
      <c r="E11" s="11"/>
      <c r="F11" s="15">
        <v>12114951159</v>
      </c>
      <c r="G11" s="11"/>
      <c r="H11" s="11"/>
      <c r="I11" s="11"/>
    </row>
    <row r="12" spans="1:9" x14ac:dyDescent="0.2">
      <c r="D12" s="11"/>
      <c r="E12" s="11"/>
      <c r="F12" s="11"/>
      <c r="G12" s="11"/>
      <c r="H12" s="11"/>
      <c r="I12" s="11"/>
    </row>
    <row r="13" spans="1:9" x14ac:dyDescent="0.2">
      <c r="D13" s="11"/>
      <c r="E13" s="11"/>
      <c r="F13" s="11"/>
      <c r="G13" s="11"/>
      <c r="H13" s="11"/>
      <c r="I13" s="11"/>
    </row>
    <row r="14" spans="1:9" x14ac:dyDescent="0.2">
      <c r="D14" s="11"/>
      <c r="E14" s="11"/>
      <c r="F14" s="11"/>
      <c r="G14" s="11"/>
      <c r="H14" s="11"/>
      <c r="I14" s="11"/>
    </row>
    <row r="15" spans="1:9" x14ac:dyDescent="0.2">
      <c r="D15" s="11"/>
      <c r="E15" s="11"/>
      <c r="F15" s="11"/>
      <c r="G15" s="11"/>
      <c r="H15" s="11"/>
      <c r="I15" s="11"/>
    </row>
    <row r="16" spans="1:9" x14ac:dyDescent="0.2">
      <c r="D16" s="11"/>
      <c r="E16" s="11"/>
      <c r="F16" s="11"/>
      <c r="G16" s="11"/>
      <c r="H16" s="11"/>
      <c r="I16" s="11"/>
    </row>
    <row r="17" spans="4:9" x14ac:dyDescent="0.2">
      <c r="D17" s="11"/>
      <c r="E17" s="11"/>
      <c r="F17" s="11"/>
      <c r="G17" s="11"/>
      <c r="H17" s="11"/>
      <c r="I17" s="11"/>
    </row>
    <row r="18" spans="4:9" x14ac:dyDescent="0.2">
      <c r="D18" s="11"/>
      <c r="E18" s="11"/>
      <c r="F18" s="11"/>
      <c r="G18" s="11"/>
      <c r="H18" s="11"/>
      <c r="I18" s="11"/>
    </row>
    <row r="19" spans="4:9" x14ac:dyDescent="0.2">
      <c r="D19" s="11"/>
      <c r="E19" s="11"/>
      <c r="F19" s="11"/>
      <c r="G19" s="11"/>
      <c r="H19" s="11"/>
      <c r="I19" s="11"/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U55"/>
  <sheetViews>
    <sheetView rightToLeft="1" topLeftCell="A37" workbookViewId="0">
      <selection activeCell="O50" sqref="O50:O61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8.140625" bestFit="1" customWidth="1"/>
    <col min="6" max="6" width="1.28515625" customWidth="1"/>
    <col min="7" max="7" width="18.85546875" bestFit="1" customWidth="1"/>
    <col min="8" max="8" width="1.28515625" customWidth="1"/>
    <col min="9" max="9" width="19" bestFit="1" customWidth="1"/>
    <col min="10" max="10" width="1.28515625" customWidth="1"/>
    <col min="11" max="11" width="13.85546875" bestFit="1" customWidth="1"/>
    <col min="12" max="12" width="1.28515625" customWidth="1"/>
    <col min="13" max="13" width="20" customWidth="1"/>
    <col min="14" max="14" width="1.28515625" customWidth="1"/>
    <col min="15" max="15" width="19" bestFit="1" customWidth="1"/>
    <col min="16" max="16" width="1.28515625" customWidth="1"/>
    <col min="17" max="17" width="13.85546875" bestFit="1" customWidth="1"/>
    <col min="18" max="18" width="1.28515625" customWidth="1"/>
    <col min="19" max="19" width="20" bestFit="1" customWidth="1"/>
    <col min="20" max="20" width="0.28515625" customWidth="1"/>
  </cols>
  <sheetData>
    <row r="1" spans="1:21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  <c r="S1" s="27"/>
    </row>
    <row r="2" spans="1:21" ht="21.75" customHeight="1" x14ac:dyDescent="0.2">
      <c r="A2" s="27" t="s">
        <v>84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</row>
    <row r="3" spans="1:21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</row>
    <row r="4" spans="1:21" ht="14.45" customHeight="1" x14ac:dyDescent="0.2"/>
    <row r="5" spans="1:21" ht="24" customHeight="1" x14ac:dyDescent="0.2">
      <c r="A5" s="28" t="s">
        <v>106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</row>
    <row r="6" spans="1:21" ht="24" customHeight="1" x14ac:dyDescent="0.2">
      <c r="A6" s="24" t="s">
        <v>69</v>
      </c>
      <c r="C6" s="24" t="s">
        <v>128</v>
      </c>
      <c r="D6" s="24"/>
      <c r="E6" s="24"/>
      <c r="F6" s="24"/>
      <c r="G6" s="24"/>
      <c r="I6" s="24" t="s">
        <v>103</v>
      </c>
      <c r="J6" s="24"/>
      <c r="K6" s="24"/>
      <c r="L6" s="24"/>
      <c r="M6" s="24"/>
      <c r="O6" s="24" t="s">
        <v>104</v>
      </c>
      <c r="P6" s="24"/>
      <c r="Q6" s="24"/>
      <c r="R6" s="24"/>
      <c r="S6" s="24"/>
    </row>
    <row r="7" spans="1:21" ht="38.25" customHeight="1" x14ac:dyDescent="0.2">
      <c r="A7" s="24"/>
      <c r="C7" s="9" t="s">
        <v>129</v>
      </c>
      <c r="D7" s="3"/>
      <c r="E7" s="9" t="s">
        <v>130</v>
      </c>
      <c r="F7" s="3"/>
      <c r="G7" s="9" t="s">
        <v>131</v>
      </c>
      <c r="I7" s="9" t="s">
        <v>132</v>
      </c>
      <c r="J7" s="3"/>
      <c r="K7" s="9" t="s">
        <v>133</v>
      </c>
      <c r="L7" s="3"/>
      <c r="M7" s="9" t="s">
        <v>134</v>
      </c>
      <c r="O7" s="9" t="s">
        <v>132</v>
      </c>
      <c r="P7" s="3"/>
      <c r="Q7" s="9" t="s">
        <v>133</v>
      </c>
      <c r="R7" s="3"/>
      <c r="S7" s="9" t="s">
        <v>134</v>
      </c>
    </row>
    <row r="8" spans="1:21" ht="21.75" customHeight="1" x14ac:dyDescent="0.2">
      <c r="A8" s="5" t="s">
        <v>62</v>
      </c>
      <c r="C8" s="35" t="s">
        <v>135</v>
      </c>
      <c r="D8" s="11"/>
      <c r="E8" s="10">
        <v>4564017</v>
      </c>
      <c r="F8" s="11"/>
      <c r="G8" s="10">
        <v>1540</v>
      </c>
      <c r="H8" s="11"/>
      <c r="I8" s="10">
        <v>7028586180</v>
      </c>
      <c r="J8" s="11"/>
      <c r="K8" s="10">
        <v>141515158</v>
      </c>
      <c r="L8" s="11"/>
      <c r="M8" s="10">
        <v>6887071022</v>
      </c>
      <c r="N8" s="11"/>
      <c r="O8" s="10">
        <v>7028586180</v>
      </c>
      <c r="P8" s="11"/>
      <c r="Q8" s="10">
        <v>141515158</v>
      </c>
      <c r="R8" s="11"/>
      <c r="S8" s="10">
        <v>6887071022</v>
      </c>
      <c r="T8" s="11"/>
      <c r="U8" s="11"/>
    </row>
    <row r="9" spans="1:21" ht="21.75" customHeight="1" x14ac:dyDescent="0.2">
      <c r="A9" s="6" t="s">
        <v>48</v>
      </c>
      <c r="C9" s="36" t="s">
        <v>136</v>
      </c>
      <c r="D9" s="11"/>
      <c r="E9" s="13">
        <v>7000000</v>
      </c>
      <c r="F9" s="11"/>
      <c r="G9" s="13">
        <v>300</v>
      </c>
      <c r="H9" s="11"/>
      <c r="I9" s="13">
        <v>0</v>
      </c>
      <c r="J9" s="11"/>
      <c r="K9" s="13">
        <v>0</v>
      </c>
      <c r="L9" s="11"/>
      <c r="M9" s="13">
        <v>0</v>
      </c>
      <c r="N9" s="11"/>
      <c r="O9" s="13">
        <v>2100000000</v>
      </c>
      <c r="P9" s="11"/>
      <c r="Q9" s="13">
        <v>109090909</v>
      </c>
      <c r="R9" s="11"/>
      <c r="S9" s="13">
        <v>1990909091</v>
      </c>
      <c r="T9" s="11"/>
      <c r="U9" s="11"/>
    </row>
    <row r="10" spans="1:21" ht="21.75" customHeight="1" x14ac:dyDescent="0.2">
      <c r="A10" s="6" t="s">
        <v>67</v>
      </c>
      <c r="C10" s="36" t="s">
        <v>137</v>
      </c>
      <c r="D10" s="11"/>
      <c r="E10" s="13">
        <v>7000000</v>
      </c>
      <c r="F10" s="11"/>
      <c r="G10" s="13">
        <v>630</v>
      </c>
      <c r="H10" s="11"/>
      <c r="I10" s="13">
        <v>4410000000</v>
      </c>
      <c r="J10" s="11"/>
      <c r="K10" s="13">
        <v>59594595</v>
      </c>
      <c r="L10" s="11"/>
      <c r="M10" s="13">
        <v>4350405405</v>
      </c>
      <c r="N10" s="11"/>
      <c r="O10" s="13">
        <v>4410000000</v>
      </c>
      <c r="P10" s="11"/>
      <c r="Q10" s="13">
        <v>59594595</v>
      </c>
      <c r="R10" s="11"/>
      <c r="S10" s="13">
        <v>4350405405</v>
      </c>
      <c r="T10" s="11"/>
      <c r="U10" s="11"/>
    </row>
    <row r="11" spans="1:21" ht="21.75" customHeight="1" x14ac:dyDescent="0.2">
      <c r="A11" s="6" t="s">
        <v>49</v>
      </c>
      <c r="C11" s="36" t="s">
        <v>138</v>
      </c>
      <c r="D11" s="11"/>
      <c r="E11" s="13">
        <v>5430800</v>
      </c>
      <c r="F11" s="11"/>
      <c r="G11" s="13">
        <v>2920</v>
      </c>
      <c r="H11" s="11"/>
      <c r="I11" s="13">
        <v>15857936000</v>
      </c>
      <c r="J11" s="11"/>
      <c r="K11" s="13">
        <v>235407957</v>
      </c>
      <c r="L11" s="11"/>
      <c r="M11" s="13">
        <v>15622528043</v>
      </c>
      <c r="N11" s="11"/>
      <c r="O11" s="13">
        <v>15857936000</v>
      </c>
      <c r="P11" s="11"/>
      <c r="Q11" s="13">
        <v>235407957</v>
      </c>
      <c r="R11" s="11"/>
      <c r="S11" s="13">
        <v>15622528043</v>
      </c>
      <c r="T11" s="11"/>
      <c r="U11" s="11"/>
    </row>
    <row r="12" spans="1:21" ht="21.75" customHeight="1" x14ac:dyDescent="0.2">
      <c r="A12" s="6" t="s">
        <v>47</v>
      </c>
      <c r="C12" s="36" t="s">
        <v>139</v>
      </c>
      <c r="D12" s="11"/>
      <c r="E12" s="13">
        <v>3200000</v>
      </c>
      <c r="F12" s="11"/>
      <c r="G12" s="13">
        <v>685</v>
      </c>
      <c r="H12" s="11"/>
      <c r="I12" s="13">
        <v>0</v>
      </c>
      <c r="J12" s="11"/>
      <c r="K12" s="13">
        <v>0</v>
      </c>
      <c r="L12" s="11"/>
      <c r="M12" s="13">
        <v>0</v>
      </c>
      <c r="N12" s="11"/>
      <c r="O12" s="13">
        <v>2192000000</v>
      </c>
      <c r="P12" s="11"/>
      <c r="Q12" s="13">
        <v>0</v>
      </c>
      <c r="R12" s="11"/>
      <c r="S12" s="13">
        <v>2192000000</v>
      </c>
      <c r="T12" s="11"/>
      <c r="U12" s="11"/>
    </row>
    <row r="13" spans="1:21" ht="21.75" customHeight="1" x14ac:dyDescent="0.2">
      <c r="A13" s="6" t="s">
        <v>50</v>
      </c>
      <c r="C13" s="36" t="s">
        <v>140</v>
      </c>
      <c r="D13" s="11"/>
      <c r="E13" s="13">
        <v>2826016</v>
      </c>
      <c r="F13" s="11"/>
      <c r="G13" s="13">
        <v>3000</v>
      </c>
      <c r="H13" s="11"/>
      <c r="I13" s="13">
        <v>0</v>
      </c>
      <c r="J13" s="11"/>
      <c r="K13" s="13">
        <v>0</v>
      </c>
      <c r="L13" s="11"/>
      <c r="M13" s="13">
        <v>0</v>
      </c>
      <c r="N13" s="11"/>
      <c r="O13" s="13">
        <v>8478048000</v>
      </c>
      <c r="P13" s="11"/>
      <c r="Q13" s="13">
        <v>0</v>
      </c>
      <c r="R13" s="11"/>
      <c r="S13" s="13">
        <v>8478048000</v>
      </c>
      <c r="T13" s="11"/>
      <c r="U13" s="11"/>
    </row>
    <row r="14" spans="1:21" ht="21.75" customHeight="1" x14ac:dyDescent="0.2">
      <c r="A14" s="6" t="s">
        <v>45</v>
      </c>
      <c r="C14" s="36" t="s">
        <v>141</v>
      </c>
      <c r="D14" s="11"/>
      <c r="E14" s="13">
        <v>2000000</v>
      </c>
      <c r="F14" s="11"/>
      <c r="G14" s="13">
        <v>6500</v>
      </c>
      <c r="H14" s="11"/>
      <c r="I14" s="13">
        <v>13000000000</v>
      </c>
      <c r="J14" s="11"/>
      <c r="K14" s="13">
        <v>651268705</v>
      </c>
      <c r="L14" s="11"/>
      <c r="M14" s="13">
        <v>12348731295</v>
      </c>
      <c r="N14" s="11"/>
      <c r="O14" s="13">
        <v>13000000000</v>
      </c>
      <c r="P14" s="11"/>
      <c r="Q14" s="13">
        <v>651268705</v>
      </c>
      <c r="R14" s="11"/>
      <c r="S14" s="13">
        <v>12348731295</v>
      </c>
      <c r="T14" s="11"/>
      <c r="U14" s="11"/>
    </row>
    <row r="15" spans="1:21" ht="21.75" customHeight="1" x14ac:dyDescent="0.2">
      <c r="A15" s="6" t="s">
        <v>38</v>
      </c>
      <c r="C15" s="36" t="s">
        <v>142</v>
      </c>
      <c r="D15" s="11"/>
      <c r="E15" s="13">
        <v>2417362</v>
      </c>
      <c r="F15" s="11"/>
      <c r="G15" s="13">
        <v>3120</v>
      </c>
      <c r="H15" s="11"/>
      <c r="I15" s="13">
        <v>0</v>
      </c>
      <c r="J15" s="11"/>
      <c r="K15" s="13">
        <v>0</v>
      </c>
      <c r="L15" s="11"/>
      <c r="M15" s="13">
        <v>0</v>
      </c>
      <c r="N15" s="11"/>
      <c r="O15" s="13">
        <v>7542169440</v>
      </c>
      <c r="P15" s="11"/>
      <c r="Q15" s="13">
        <v>451655994</v>
      </c>
      <c r="R15" s="11"/>
      <c r="S15" s="13">
        <v>7090513446</v>
      </c>
      <c r="T15" s="11"/>
      <c r="U15" s="11"/>
    </row>
    <row r="16" spans="1:21" ht="21.75" customHeight="1" x14ac:dyDescent="0.2">
      <c r="A16" s="6" t="s">
        <v>27</v>
      </c>
      <c r="C16" s="36" t="s">
        <v>141</v>
      </c>
      <c r="D16" s="11"/>
      <c r="E16" s="13">
        <v>11200000</v>
      </c>
      <c r="F16" s="11"/>
      <c r="G16" s="13">
        <v>1680</v>
      </c>
      <c r="H16" s="11"/>
      <c r="I16" s="13">
        <v>18816000000</v>
      </c>
      <c r="J16" s="11"/>
      <c r="K16" s="13">
        <v>1172223507</v>
      </c>
      <c r="L16" s="11"/>
      <c r="M16" s="13">
        <v>17643776493</v>
      </c>
      <c r="N16" s="11"/>
      <c r="O16" s="13">
        <v>18816000000</v>
      </c>
      <c r="P16" s="11"/>
      <c r="Q16" s="13">
        <v>1172223507</v>
      </c>
      <c r="R16" s="11"/>
      <c r="S16" s="13">
        <v>17643776493</v>
      </c>
      <c r="T16" s="11"/>
      <c r="U16" s="11"/>
    </row>
    <row r="17" spans="1:21" ht="21.75" customHeight="1" x14ac:dyDescent="0.2">
      <c r="A17" s="6" t="s">
        <v>53</v>
      </c>
      <c r="C17" s="36" t="s">
        <v>143</v>
      </c>
      <c r="D17" s="11"/>
      <c r="E17" s="13">
        <v>8568762</v>
      </c>
      <c r="F17" s="11"/>
      <c r="G17" s="13">
        <v>105</v>
      </c>
      <c r="H17" s="11"/>
      <c r="I17" s="13">
        <v>0</v>
      </c>
      <c r="J17" s="11"/>
      <c r="K17" s="13">
        <v>0</v>
      </c>
      <c r="L17" s="11"/>
      <c r="M17" s="13">
        <v>0</v>
      </c>
      <c r="N17" s="11"/>
      <c r="O17" s="13">
        <v>899720010</v>
      </c>
      <c r="P17" s="11"/>
      <c r="Q17" s="13">
        <v>0</v>
      </c>
      <c r="R17" s="11"/>
      <c r="S17" s="13">
        <v>899720010</v>
      </c>
      <c r="T17" s="11"/>
      <c r="U17" s="11"/>
    </row>
    <row r="18" spans="1:21" ht="21.75" customHeight="1" x14ac:dyDescent="0.2">
      <c r="A18" s="6" t="s">
        <v>56</v>
      </c>
      <c r="C18" s="36" t="s">
        <v>144</v>
      </c>
      <c r="D18" s="11"/>
      <c r="E18" s="13">
        <v>1600000</v>
      </c>
      <c r="F18" s="11"/>
      <c r="G18" s="13">
        <v>600</v>
      </c>
      <c r="H18" s="11"/>
      <c r="I18" s="13">
        <v>0</v>
      </c>
      <c r="J18" s="11"/>
      <c r="K18" s="13">
        <v>0</v>
      </c>
      <c r="L18" s="11"/>
      <c r="M18" s="13">
        <v>0</v>
      </c>
      <c r="N18" s="11"/>
      <c r="O18" s="13">
        <v>960000000</v>
      </c>
      <c r="P18" s="11"/>
      <c r="Q18" s="13">
        <v>0</v>
      </c>
      <c r="R18" s="11"/>
      <c r="S18" s="13">
        <v>960000000</v>
      </c>
      <c r="T18" s="11"/>
      <c r="U18" s="11"/>
    </row>
    <row r="19" spans="1:21" ht="21.75" customHeight="1" x14ac:dyDescent="0.2">
      <c r="A19" s="6" t="s">
        <v>55</v>
      </c>
      <c r="C19" s="36" t="s">
        <v>138</v>
      </c>
      <c r="D19" s="11"/>
      <c r="E19" s="13">
        <v>52000000</v>
      </c>
      <c r="F19" s="11"/>
      <c r="G19" s="13">
        <v>400</v>
      </c>
      <c r="H19" s="11"/>
      <c r="I19" s="13">
        <v>20800000000</v>
      </c>
      <c r="J19" s="11"/>
      <c r="K19" s="13">
        <v>977545692</v>
      </c>
      <c r="L19" s="11"/>
      <c r="M19" s="13">
        <v>19822454308</v>
      </c>
      <c r="N19" s="11"/>
      <c r="O19" s="13">
        <v>20800000000</v>
      </c>
      <c r="P19" s="11"/>
      <c r="Q19" s="13">
        <v>977545692</v>
      </c>
      <c r="R19" s="11"/>
      <c r="S19" s="13">
        <v>19822454308</v>
      </c>
      <c r="T19" s="11"/>
      <c r="U19" s="11"/>
    </row>
    <row r="20" spans="1:21" ht="21.75" customHeight="1" x14ac:dyDescent="0.2">
      <c r="A20" s="6" t="s">
        <v>51</v>
      </c>
      <c r="C20" s="36" t="s">
        <v>145</v>
      </c>
      <c r="D20" s="11"/>
      <c r="E20" s="13">
        <v>1000000</v>
      </c>
      <c r="F20" s="11"/>
      <c r="G20" s="13">
        <v>5600</v>
      </c>
      <c r="H20" s="11"/>
      <c r="I20" s="13">
        <v>0</v>
      </c>
      <c r="J20" s="11"/>
      <c r="K20" s="13">
        <v>0</v>
      </c>
      <c r="L20" s="11"/>
      <c r="M20" s="13">
        <v>0</v>
      </c>
      <c r="N20" s="11"/>
      <c r="O20" s="13">
        <v>5600000000</v>
      </c>
      <c r="P20" s="11"/>
      <c r="Q20" s="13">
        <v>0</v>
      </c>
      <c r="R20" s="11"/>
      <c r="S20" s="13">
        <v>5600000000</v>
      </c>
      <c r="T20" s="11"/>
      <c r="U20" s="11"/>
    </row>
    <row r="21" spans="1:21" ht="21.75" customHeight="1" x14ac:dyDescent="0.2">
      <c r="A21" s="6" t="s">
        <v>64</v>
      </c>
      <c r="C21" s="36" t="s">
        <v>138</v>
      </c>
      <c r="D21" s="11"/>
      <c r="E21" s="13">
        <v>9360000</v>
      </c>
      <c r="F21" s="11"/>
      <c r="G21" s="13">
        <v>960</v>
      </c>
      <c r="H21" s="11"/>
      <c r="I21" s="13">
        <v>8985600000</v>
      </c>
      <c r="J21" s="11"/>
      <c r="K21" s="13">
        <v>677192147</v>
      </c>
      <c r="L21" s="11"/>
      <c r="M21" s="13">
        <v>8308407853</v>
      </c>
      <c r="N21" s="11"/>
      <c r="O21" s="13">
        <v>8985600000</v>
      </c>
      <c r="P21" s="11"/>
      <c r="Q21" s="13">
        <v>677192147</v>
      </c>
      <c r="R21" s="11"/>
      <c r="S21" s="13">
        <v>8308407853</v>
      </c>
      <c r="T21" s="11"/>
      <c r="U21" s="11"/>
    </row>
    <row r="22" spans="1:21" ht="21.75" customHeight="1" x14ac:dyDescent="0.2">
      <c r="A22" s="6" t="s">
        <v>59</v>
      </c>
      <c r="C22" s="36" t="s">
        <v>146</v>
      </c>
      <c r="D22" s="11"/>
      <c r="E22" s="13">
        <v>2500666</v>
      </c>
      <c r="F22" s="11"/>
      <c r="G22" s="13">
        <v>2000</v>
      </c>
      <c r="H22" s="11"/>
      <c r="I22" s="13">
        <v>0</v>
      </c>
      <c r="J22" s="11"/>
      <c r="K22" s="13">
        <v>0</v>
      </c>
      <c r="L22" s="11"/>
      <c r="M22" s="13">
        <v>0</v>
      </c>
      <c r="N22" s="11"/>
      <c r="O22" s="13">
        <v>5001332000</v>
      </c>
      <c r="P22" s="11"/>
      <c r="Q22" s="13">
        <v>194258452</v>
      </c>
      <c r="R22" s="11"/>
      <c r="S22" s="13">
        <v>4807073548</v>
      </c>
      <c r="T22" s="11"/>
      <c r="U22" s="11"/>
    </row>
    <row r="23" spans="1:21" ht="21.75" customHeight="1" x14ac:dyDescent="0.2">
      <c r="A23" s="6" t="s">
        <v>63</v>
      </c>
      <c r="C23" s="36" t="s">
        <v>136</v>
      </c>
      <c r="D23" s="11"/>
      <c r="E23" s="13">
        <v>4810362</v>
      </c>
      <c r="F23" s="11"/>
      <c r="G23" s="13">
        <v>682</v>
      </c>
      <c r="H23" s="11"/>
      <c r="I23" s="13">
        <v>0</v>
      </c>
      <c r="J23" s="11"/>
      <c r="K23" s="13">
        <v>0</v>
      </c>
      <c r="L23" s="11"/>
      <c r="M23" s="13">
        <v>0</v>
      </c>
      <c r="N23" s="11"/>
      <c r="O23" s="13">
        <v>3280666884</v>
      </c>
      <c r="P23" s="11"/>
      <c r="Q23" s="13">
        <v>176471388</v>
      </c>
      <c r="R23" s="11"/>
      <c r="S23" s="13">
        <v>3104195496</v>
      </c>
      <c r="T23" s="11"/>
      <c r="U23" s="11"/>
    </row>
    <row r="24" spans="1:21" ht="21.75" customHeight="1" x14ac:dyDescent="0.2">
      <c r="A24" s="6" t="s">
        <v>22</v>
      </c>
      <c r="C24" s="36" t="s">
        <v>147</v>
      </c>
      <c r="D24" s="11"/>
      <c r="E24" s="13">
        <v>10056657</v>
      </c>
      <c r="F24" s="11"/>
      <c r="G24" s="13">
        <v>82</v>
      </c>
      <c r="H24" s="11"/>
      <c r="I24" s="13">
        <v>0</v>
      </c>
      <c r="J24" s="11"/>
      <c r="K24" s="13">
        <v>0</v>
      </c>
      <c r="L24" s="11"/>
      <c r="M24" s="13">
        <v>0</v>
      </c>
      <c r="N24" s="11"/>
      <c r="O24" s="13">
        <v>824645874</v>
      </c>
      <c r="P24" s="11"/>
      <c r="Q24" s="13">
        <v>0</v>
      </c>
      <c r="R24" s="11"/>
      <c r="S24" s="13">
        <v>824645874</v>
      </c>
      <c r="T24" s="11"/>
      <c r="U24" s="11"/>
    </row>
    <row r="25" spans="1:21" ht="21.75" customHeight="1" x14ac:dyDescent="0.2">
      <c r="A25" s="6" t="s">
        <v>171</v>
      </c>
      <c r="C25" s="36">
        <v>0</v>
      </c>
      <c r="D25" s="11"/>
      <c r="E25" s="36">
        <v>0</v>
      </c>
      <c r="F25" s="11"/>
      <c r="G25" s="36">
        <v>0</v>
      </c>
      <c r="H25" s="11"/>
      <c r="I25" s="36">
        <v>0</v>
      </c>
      <c r="J25" s="11"/>
      <c r="K25" s="36">
        <v>0</v>
      </c>
      <c r="L25" s="11"/>
      <c r="M25" s="36">
        <v>0</v>
      </c>
      <c r="N25" s="11"/>
      <c r="O25" s="13">
        <v>-1500000000</v>
      </c>
      <c r="P25" s="11"/>
      <c r="Q25" s="36">
        <v>0</v>
      </c>
      <c r="R25" s="11"/>
      <c r="S25" s="13">
        <f>O25-Q25</f>
        <v>-1500000000</v>
      </c>
      <c r="T25" s="11"/>
      <c r="U25" s="11"/>
    </row>
    <row r="26" spans="1:21" ht="21.75" customHeight="1" x14ac:dyDescent="0.2">
      <c r="A26" s="6" t="s">
        <v>172</v>
      </c>
      <c r="C26" s="36">
        <v>0</v>
      </c>
      <c r="D26" s="11"/>
      <c r="E26" s="36">
        <v>0</v>
      </c>
      <c r="F26" s="11"/>
      <c r="G26" s="36">
        <v>0</v>
      </c>
      <c r="H26" s="11"/>
      <c r="I26" s="36">
        <v>0</v>
      </c>
      <c r="J26" s="11"/>
      <c r="K26" s="36">
        <v>0</v>
      </c>
      <c r="L26" s="11"/>
      <c r="M26" s="36">
        <v>0</v>
      </c>
      <c r="N26" s="11"/>
      <c r="O26" s="13">
        <v>-1717865600</v>
      </c>
      <c r="P26" s="11"/>
      <c r="Q26" s="36">
        <v>0</v>
      </c>
      <c r="R26" s="11"/>
      <c r="S26" s="13">
        <f>O26-Q26</f>
        <v>-1717865600</v>
      </c>
      <c r="T26" s="11"/>
      <c r="U26" s="11"/>
    </row>
    <row r="27" spans="1:21" ht="21.75" customHeight="1" x14ac:dyDescent="0.2">
      <c r="A27" s="6" t="s">
        <v>28</v>
      </c>
      <c r="C27" s="36" t="s">
        <v>148</v>
      </c>
      <c r="D27" s="11"/>
      <c r="E27" s="13">
        <v>550000</v>
      </c>
      <c r="F27" s="11"/>
      <c r="G27" s="13">
        <v>27500</v>
      </c>
      <c r="H27" s="11"/>
      <c r="I27" s="13">
        <v>0</v>
      </c>
      <c r="J27" s="11"/>
      <c r="K27" s="13">
        <v>0</v>
      </c>
      <c r="L27" s="11"/>
      <c r="M27" s="13">
        <v>0</v>
      </c>
      <c r="N27" s="11"/>
      <c r="O27" s="13">
        <v>15125000000</v>
      </c>
      <c r="P27" s="11"/>
      <c r="Q27" s="13">
        <v>0</v>
      </c>
      <c r="R27" s="11"/>
      <c r="S27" s="13">
        <v>15125000000</v>
      </c>
      <c r="T27" s="11"/>
      <c r="U27" s="11"/>
    </row>
    <row r="28" spans="1:21" ht="21.75" customHeight="1" x14ac:dyDescent="0.2">
      <c r="A28" s="6" t="s">
        <v>35</v>
      </c>
      <c r="C28" s="36" t="s">
        <v>149</v>
      </c>
      <c r="D28" s="11"/>
      <c r="E28" s="13">
        <v>5000000</v>
      </c>
      <c r="F28" s="11"/>
      <c r="G28" s="13">
        <v>2110</v>
      </c>
      <c r="H28" s="11"/>
      <c r="I28" s="13">
        <v>0</v>
      </c>
      <c r="J28" s="11"/>
      <c r="K28" s="13">
        <v>0</v>
      </c>
      <c r="L28" s="11"/>
      <c r="M28" s="13">
        <v>0</v>
      </c>
      <c r="N28" s="11"/>
      <c r="O28" s="13">
        <v>10550000000</v>
      </c>
      <c r="P28" s="11"/>
      <c r="Q28" s="13">
        <v>0</v>
      </c>
      <c r="R28" s="11"/>
      <c r="S28" s="13">
        <v>10550000000</v>
      </c>
      <c r="T28" s="11"/>
      <c r="U28" s="11"/>
    </row>
    <row r="29" spans="1:21" ht="21.75" customHeight="1" x14ac:dyDescent="0.2">
      <c r="A29" s="6" t="s">
        <v>65</v>
      </c>
      <c r="C29" s="36" t="s">
        <v>150</v>
      </c>
      <c r="D29" s="11"/>
      <c r="E29" s="13">
        <v>2353955</v>
      </c>
      <c r="F29" s="11"/>
      <c r="G29" s="13">
        <v>800</v>
      </c>
      <c r="H29" s="11"/>
      <c r="I29" s="13">
        <v>0</v>
      </c>
      <c r="J29" s="11"/>
      <c r="K29" s="13">
        <v>0</v>
      </c>
      <c r="L29" s="11"/>
      <c r="M29" s="13">
        <v>0</v>
      </c>
      <c r="N29" s="11"/>
      <c r="O29" s="13">
        <v>1883164000</v>
      </c>
      <c r="P29" s="11"/>
      <c r="Q29" s="13">
        <v>0</v>
      </c>
      <c r="R29" s="11"/>
      <c r="S29" s="13">
        <v>1883164000</v>
      </c>
      <c r="T29" s="11"/>
      <c r="U29" s="11"/>
    </row>
    <row r="30" spans="1:21" ht="21.75" customHeight="1" x14ac:dyDescent="0.2">
      <c r="A30" s="6" t="s">
        <v>23</v>
      </c>
      <c r="C30" s="36" t="s">
        <v>147</v>
      </c>
      <c r="D30" s="11"/>
      <c r="E30" s="13">
        <v>12418268</v>
      </c>
      <c r="F30" s="11"/>
      <c r="G30" s="13">
        <v>310</v>
      </c>
      <c r="H30" s="11"/>
      <c r="I30" s="13">
        <v>0</v>
      </c>
      <c r="J30" s="11"/>
      <c r="K30" s="13">
        <v>0</v>
      </c>
      <c r="L30" s="11"/>
      <c r="M30" s="13">
        <v>0</v>
      </c>
      <c r="N30" s="11"/>
      <c r="O30" s="13">
        <v>3849663080</v>
      </c>
      <c r="P30" s="11"/>
      <c r="Q30" s="13">
        <v>129935683</v>
      </c>
      <c r="R30" s="11"/>
      <c r="S30" s="13">
        <v>3719727397</v>
      </c>
      <c r="T30" s="11"/>
      <c r="U30" s="11"/>
    </row>
    <row r="31" spans="1:21" ht="21.75" customHeight="1" x14ac:dyDescent="0.2">
      <c r="A31" s="6" t="s">
        <v>24</v>
      </c>
      <c r="C31" s="36" t="s">
        <v>9</v>
      </c>
      <c r="D31" s="11"/>
      <c r="E31" s="13">
        <v>32000000</v>
      </c>
      <c r="F31" s="11"/>
      <c r="G31" s="13">
        <v>388</v>
      </c>
      <c r="H31" s="11"/>
      <c r="I31" s="13">
        <v>12416000000</v>
      </c>
      <c r="J31" s="11"/>
      <c r="K31" s="13">
        <v>126264407</v>
      </c>
      <c r="L31" s="11"/>
      <c r="M31" s="13">
        <v>12289735593</v>
      </c>
      <c r="N31" s="11"/>
      <c r="O31" s="13">
        <v>12416000000</v>
      </c>
      <c r="P31" s="11"/>
      <c r="Q31" s="13">
        <v>126264407</v>
      </c>
      <c r="R31" s="11"/>
      <c r="S31" s="13">
        <v>12289735593</v>
      </c>
      <c r="T31" s="11"/>
      <c r="U31" s="11"/>
    </row>
    <row r="32" spans="1:21" ht="21.75" customHeight="1" x14ac:dyDescent="0.2">
      <c r="A32" s="6" t="s">
        <v>34</v>
      </c>
      <c r="C32" s="36" t="s">
        <v>151</v>
      </c>
      <c r="D32" s="11"/>
      <c r="E32" s="13">
        <v>600000</v>
      </c>
      <c r="F32" s="11"/>
      <c r="G32" s="13">
        <v>5700</v>
      </c>
      <c r="H32" s="11"/>
      <c r="I32" s="13">
        <v>0</v>
      </c>
      <c r="J32" s="11"/>
      <c r="K32" s="13">
        <v>0</v>
      </c>
      <c r="L32" s="11"/>
      <c r="M32" s="13">
        <v>0</v>
      </c>
      <c r="N32" s="11"/>
      <c r="O32" s="13">
        <v>3420000000</v>
      </c>
      <c r="P32" s="11"/>
      <c r="Q32" s="13">
        <v>0</v>
      </c>
      <c r="R32" s="11"/>
      <c r="S32" s="13">
        <v>3420000000</v>
      </c>
      <c r="T32" s="11"/>
      <c r="U32" s="11"/>
    </row>
    <row r="33" spans="1:21" ht="21.75" customHeight="1" x14ac:dyDescent="0.2">
      <c r="A33" s="6" t="s">
        <v>30</v>
      </c>
      <c r="C33" s="36" t="s">
        <v>152</v>
      </c>
      <c r="D33" s="11"/>
      <c r="E33" s="13">
        <v>279936</v>
      </c>
      <c r="F33" s="11"/>
      <c r="G33" s="13">
        <v>24300</v>
      </c>
      <c r="H33" s="11"/>
      <c r="I33" s="13">
        <v>0</v>
      </c>
      <c r="J33" s="11"/>
      <c r="K33" s="13">
        <v>0</v>
      </c>
      <c r="L33" s="11"/>
      <c r="M33" s="13">
        <v>0</v>
      </c>
      <c r="N33" s="11"/>
      <c r="O33" s="13">
        <v>6802444800</v>
      </c>
      <c r="P33" s="11"/>
      <c r="Q33" s="13">
        <v>0</v>
      </c>
      <c r="R33" s="11"/>
      <c r="S33" s="13">
        <v>6802444800</v>
      </c>
      <c r="T33" s="11"/>
      <c r="U33" s="11"/>
    </row>
    <row r="34" spans="1:21" ht="21.75" customHeight="1" x14ac:dyDescent="0.2">
      <c r="A34" s="6" t="s">
        <v>29</v>
      </c>
      <c r="C34" s="36" t="s">
        <v>136</v>
      </c>
      <c r="D34" s="11"/>
      <c r="E34" s="13">
        <v>5009950</v>
      </c>
      <c r="F34" s="11"/>
      <c r="G34" s="13">
        <v>1900</v>
      </c>
      <c r="H34" s="11"/>
      <c r="I34" s="13">
        <v>0</v>
      </c>
      <c r="J34" s="11"/>
      <c r="K34" s="13">
        <v>0</v>
      </c>
      <c r="L34" s="11"/>
      <c r="M34" s="13">
        <v>0</v>
      </c>
      <c r="N34" s="11"/>
      <c r="O34" s="13">
        <v>9518905000</v>
      </c>
      <c r="P34" s="11"/>
      <c r="Q34" s="13">
        <v>0</v>
      </c>
      <c r="R34" s="11"/>
      <c r="S34" s="13">
        <v>9518905000</v>
      </c>
      <c r="T34" s="11"/>
      <c r="U34" s="11"/>
    </row>
    <row r="35" spans="1:21" ht="21.75" customHeight="1" x14ac:dyDescent="0.2">
      <c r="A35" s="6" t="s">
        <v>41</v>
      </c>
      <c r="C35" s="36" t="s">
        <v>153</v>
      </c>
      <c r="D35" s="11"/>
      <c r="E35" s="13">
        <v>3300000</v>
      </c>
      <c r="F35" s="11"/>
      <c r="G35" s="13">
        <v>550</v>
      </c>
      <c r="H35" s="11"/>
      <c r="I35" s="13">
        <v>0</v>
      </c>
      <c r="J35" s="11"/>
      <c r="K35" s="13">
        <v>0</v>
      </c>
      <c r="L35" s="11"/>
      <c r="M35" s="13">
        <v>0</v>
      </c>
      <c r="N35" s="11"/>
      <c r="O35" s="13">
        <v>1815000000</v>
      </c>
      <c r="P35" s="11"/>
      <c r="Q35" s="13">
        <v>0</v>
      </c>
      <c r="R35" s="11"/>
      <c r="S35" s="13">
        <v>1815000000</v>
      </c>
      <c r="T35" s="11"/>
      <c r="U35" s="11"/>
    </row>
    <row r="36" spans="1:21" ht="21.75" customHeight="1" x14ac:dyDescent="0.2">
      <c r="A36" s="6" t="s">
        <v>32</v>
      </c>
      <c r="C36" s="36" t="s">
        <v>154</v>
      </c>
      <c r="D36" s="11"/>
      <c r="E36" s="13">
        <v>1123919</v>
      </c>
      <c r="F36" s="11"/>
      <c r="G36" s="13">
        <v>7220</v>
      </c>
      <c r="H36" s="11"/>
      <c r="I36" s="13">
        <v>0</v>
      </c>
      <c r="J36" s="11"/>
      <c r="K36" s="13">
        <v>0</v>
      </c>
      <c r="L36" s="11"/>
      <c r="M36" s="13">
        <v>0</v>
      </c>
      <c r="N36" s="11"/>
      <c r="O36" s="13">
        <v>8114695180</v>
      </c>
      <c r="P36" s="11"/>
      <c r="Q36" s="13">
        <v>0</v>
      </c>
      <c r="R36" s="11"/>
      <c r="S36" s="13">
        <v>8114695180</v>
      </c>
      <c r="T36" s="11"/>
      <c r="U36" s="11"/>
    </row>
    <row r="37" spans="1:21" ht="21.75" customHeight="1" x14ac:dyDescent="0.2">
      <c r="A37" s="6" t="s">
        <v>57</v>
      </c>
      <c r="C37" s="36" t="s">
        <v>155</v>
      </c>
      <c r="D37" s="11"/>
      <c r="E37" s="13">
        <v>1073224</v>
      </c>
      <c r="F37" s="11"/>
      <c r="G37" s="13">
        <v>3500</v>
      </c>
      <c r="H37" s="11"/>
      <c r="I37" s="13">
        <v>0</v>
      </c>
      <c r="J37" s="11"/>
      <c r="K37" s="13">
        <v>0</v>
      </c>
      <c r="L37" s="11"/>
      <c r="M37" s="13">
        <v>0</v>
      </c>
      <c r="N37" s="11"/>
      <c r="O37" s="13">
        <v>3756284000</v>
      </c>
      <c r="P37" s="11"/>
      <c r="Q37" s="13">
        <v>0</v>
      </c>
      <c r="R37" s="11"/>
      <c r="S37" s="13">
        <v>3756284000</v>
      </c>
      <c r="T37" s="11"/>
      <c r="U37" s="11"/>
    </row>
    <row r="38" spans="1:21" ht="21.75" customHeight="1" x14ac:dyDescent="0.2">
      <c r="A38" s="6" t="s">
        <v>173</v>
      </c>
      <c r="C38" s="36">
        <v>0</v>
      </c>
      <c r="D38" s="11"/>
      <c r="E38" s="13">
        <v>0</v>
      </c>
      <c r="F38" s="11"/>
      <c r="G38" s="13">
        <v>0</v>
      </c>
      <c r="H38" s="11"/>
      <c r="I38" s="13"/>
      <c r="J38" s="11"/>
      <c r="K38" s="13">
        <v>0</v>
      </c>
      <c r="L38" s="11"/>
      <c r="M38" s="13">
        <v>0</v>
      </c>
      <c r="N38" s="11"/>
      <c r="O38" s="13">
        <v>-55897983000</v>
      </c>
      <c r="P38" s="11"/>
      <c r="Q38" s="13">
        <v>0</v>
      </c>
      <c r="R38" s="11"/>
      <c r="S38" s="13">
        <f>O38-Q38</f>
        <v>-55897983000</v>
      </c>
      <c r="T38" s="11"/>
      <c r="U38" s="11"/>
    </row>
    <row r="39" spans="1:21" ht="21.75" customHeight="1" x14ac:dyDescent="0.2">
      <c r="A39" s="6" t="s">
        <v>60</v>
      </c>
      <c r="C39" s="36" t="s">
        <v>156</v>
      </c>
      <c r="D39" s="11"/>
      <c r="E39" s="13">
        <v>5000000</v>
      </c>
      <c r="F39" s="11"/>
      <c r="G39" s="13">
        <v>540</v>
      </c>
      <c r="H39" s="11"/>
      <c r="I39" s="13">
        <v>0</v>
      </c>
      <c r="J39" s="11"/>
      <c r="K39" s="13">
        <v>0</v>
      </c>
      <c r="L39" s="11"/>
      <c r="M39" s="13">
        <v>0</v>
      </c>
      <c r="N39" s="11"/>
      <c r="O39" s="13">
        <v>2700000000</v>
      </c>
      <c r="P39" s="11"/>
      <c r="Q39" s="13">
        <v>0</v>
      </c>
      <c r="R39" s="11"/>
      <c r="S39" s="13">
        <v>2700000000</v>
      </c>
      <c r="T39" s="11"/>
      <c r="U39" s="11"/>
    </row>
    <row r="40" spans="1:21" ht="21.75" customHeight="1" x14ac:dyDescent="0.2">
      <c r="A40" s="6" t="s">
        <v>25</v>
      </c>
      <c r="C40" s="36" t="s">
        <v>156</v>
      </c>
      <c r="D40" s="11"/>
      <c r="E40" s="13">
        <v>2000000</v>
      </c>
      <c r="F40" s="11"/>
      <c r="G40" s="13">
        <v>220</v>
      </c>
      <c r="H40" s="11"/>
      <c r="I40" s="13">
        <v>0</v>
      </c>
      <c r="J40" s="11"/>
      <c r="K40" s="13">
        <v>0</v>
      </c>
      <c r="L40" s="11"/>
      <c r="M40" s="13">
        <v>0</v>
      </c>
      <c r="N40" s="11"/>
      <c r="O40" s="13">
        <v>440000000</v>
      </c>
      <c r="P40" s="11"/>
      <c r="Q40" s="13">
        <v>0</v>
      </c>
      <c r="R40" s="11"/>
      <c r="S40" s="13">
        <v>440000000</v>
      </c>
      <c r="T40" s="11"/>
      <c r="U40" s="11"/>
    </row>
    <row r="41" spans="1:21" ht="21.75" customHeight="1" x14ac:dyDescent="0.2">
      <c r="A41" s="6" t="s">
        <v>26</v>
      </c>
      <c r="C41" s="36" t="s">
        <v>157</v>
      </c>
      <c r="D41" s="11"/>
      <c r="E41" s="13">
        <v>2000000</v>
      </c>
      <c r="F41" s="11"/>
      <c r="G41" s="13">
        <v>3359</v>
      </c>
      <c r="H41" s="11"/>
      <c r="I41" s="13">
        <v>0</v>
      </c>
      <c r="J41" s="11"/>
      <c r="K41" s="13">
        <v>0</v>
      </c>
      <c r="L41" s="11"/>
      <c r="M41" s="13">
        <v>0</v>
      </c>
      <c r="N41" s="11"/>
      <c r="O41" s="13">
        <v>6718000000</v>
      </c>
      <c r="P41" s="11"/>
      <c r="Q41" s="13">
        <v>108646900</v>
      </c>
      <c r="R41" s="11"/>
      <c r="S41" s="13">
        <v>6609353100</v>
      </c>
      <c r="T41" s="11"/>
      <c r="U41" s="11"/>
    </row>
    <row r="42" spans="1:21" ht="21.75" customHeight="1" x14ac:dyDescent="0.2">
      <c r="A42" s="6" t="s">
        <v>19</v>
      </c>
      <c r="C42" s="36" t="s">
        <v>141</v>
      </c>
      <c r="D42" s="11"/>
      <c r="E42" s="13">
        <v>12000000</v>
      </c>
      <c r="F42" s="11"/>
      <c r="G42" s="13">
        <v>110</v>
      </c>
      <c r="H42" s="11"/>
      <c r="I42" s="13">
        <v>1320000000</v>
      </c>
      <c r="J42" s="11"/>
      <c r="K42" s="13">
        <v>96380952</v>
      </c>
      <c r="L42" s="11"/>
      <c r="M42" s="13">
        <v>1223619048</v>
      </c>
      <c r="N42" s="11"/>
      <c r="O42" s="13">
        <v>1320000000</v>
      </c>
      <c r="P42" s="11"/>
      <c r="Q42" s="13">
        <v>96380952</v>
      </c>
      <c r="R42" s="11"/>
      <c r="S42" s="13">
        <v>1223619048</v>
      </c>
      <c r="T42" s="11"/>
      <c r="U42" s="11"/>
    </row>
    <row r="43" spans="1:21" ht="21.75" customHeight="1" x14ac:dyDescent="0.2">
      <c r="A43" s="6" t="s">
        <v>31</v>
      </c>
      <c r="C43" s="36" t="s">
        <v>138</v>
      </c>
      <c r="D43" s="11"/>
      <c r="E43" s="13">
        <v>1800000</v>
      </c>
      <c r="F43" s="11"/>
      <c r="G43" s="13">
        <v>38</v>
      </c>
      <c r="H43" s="11"/>
      <c r="I43" s="13">
        <v>68400000</v>
      </c>
      <c r="J43" s="11"/>
      <c r="K43" s="13">
        <v>4873282</v>
      </c>
      <c r="L43" s="11"/>
      <c r="M43" s="13">
        <v>63526718</v>
      </c>
      <c r="N43" s="11"/>
      <c r="O43" s="13">
        <v>68400000</v>
      </c>
      <c r="P43" s="11"/>
      <c r="Q43" s="13">
        <v>4873282</v>
      </c>
      <c r="R43" s="11"/>
      <c r="S43" s="13">
        <v>63526718</v>
      </c>
      <c r="T43" s="11"/>
      <c r="U43" s="11"/>
    </row>
    <row r="44" spans="1:21" ht="21.75" customHeight="1" x14ac:dyDescent="0.2">
      <c r="A44" s="6" t="s">
        <v>33</v>
      </c>
      <c r="C44" s="36" t="s">
        <v>158</v>
      </c>
      <c r="D44" s="11"/>
      <c r="E44" s="13">
        <v>15611111</v>
      </c>
      <c r="F44" s="11"/>
      <c r="G44" s="13">
        <v>150</v>
      </c>
      <c r="H44" s="11"/>
      <c r="I44" s="13">
        <v>2341666650</v>
      </c>
      <c r="J44" s="11"/>
      <c r="K44" s="13">
        <v>25383920</v>
      </c>
      <c r="L44" s="11"/>
      <c r="M44" s="13">
        <v>2316282730</v>
      </c>
      <c r="N44" s="11"/>
      <c r="O44" s="13">
        <v>2341666650</v>
      </c>
      <c r="P44" s="11"/>
      <c r="Q44" s="13">
        <v>25383920</v>
      </c>
      <c r="R44" s="11"/>
      <c r="S44" s="13">
        <v>2316282730</v>
      </c>
      <c r="T44" s="11"/>
      <c r="U44" s="11"/>
    </row>
    <row r="45" spans="1:21" ht="21.75" customHeight="1" x14ac:dyDescent="0.2">
      <c r="A45" s="6" t="s">
        <v>66</v>
      </c>
      <c r="C45" s="36" t="s">
        <v>159</v>
      </c>
      <c r="D45" s="11"/>
      <c r="E45" s="13">
        <v>1562500</v>
      </c>
      <c r="F45" s="11"/>
      <c r="G45" s="13">
        <v>320</v>
      </c>
      <c r="H45" s="11"/>
      <c r="I45" s="13">
        <v>500000000</v>
      </c>
      <c r="J45" s="11"/>
      <c r="K45" s="13">
        <v>7754552</v>
      </c>
      <c r="L45" s="11"/>
      <c r="M45" s="13">
        <v>492245448</v>
      </c>
      <c r="N45" s="11"/>
      <c r="O45" s="13">
        <v>500000000</v>
      </c>
      <c r="P45" s="11"/>
      <c r="Q45" s="13">
        <v>7754552</v>
      </c>
      <c r="R45" s="11"/>
      <c r="S45" s="13">
        <v>492245448</v>
      </c>
      <c r="T45" s="11"/>
      <c r="U45" s="11"/>
    </row>
    <row r="46" spans="1:21" ht="21.75" customHeight="1" x14ac:dyDescent="0.2">
      <c r="A46" s="6" t="s">
        <v>36</v>
      </c>
      <c r="C46" s="36" t="s">
        <v>160</v>
      </c>
      <c r="D46" s="11"/>
      <c r="E46" s="13">
        <v>625000</v>
      </c>
      <c r="F46" s="11"/>
      <c r="G46" s="13">
        <v>3000</v>
      </c>
      <c r="H46" s="11"/>
      <c r="I46" s="13">
        <v>0</v>
      </c>
      <c r="J46" s="11"/>
      <c r="K46" s="13">
        <v>0</v>
      </c>
      <c r="L46" s="11"/>
      <c r="M46" s="13">
        <v>0</v>
      </c>
      <c r="N46" s="11"/>
      <c r="O46" s="13">
        <v>1875000000</v>
      </c>
      <c r="P46" s="11"/>
      <c r="Q46" s="13">
        <v>69261214</v>
      </c>
      <c r="R46" s="11"/>
      <c r="S46" s="13">
        <v>1805738786</v>
      </c>
      <c r="T46" s="11"/>
      <c r="U46" s="11"/>
    </row>
    <row r="47" spans="1:21" ht="21.75" customHeight="1" x14ac:dyDescent="0.2">
      <c r="A47" s="7" t="s">
        <v>21</v>
      </c>
      <c r="C47" s="37" t="s">
        <v>161</v>
      </c>
      <c r="D47" s="11"/>
      <c r="E47" s="38">
        <v>80467959</v>
      </c>
      <c r="F47" s="11"/>
      <c r="G47" s="38">
        <v>70</v>
      </c>
      <c r="H47" s="11"/>
      <c r="I47" s="14">
        <v>5632757130</v>
      </c>
      <c r="J47" s="11"/>
      <c r="K47" s="14">
        <v>34509744</v>
      </c>
      <c r="L47" s="11"/>
      <c r="M47" s="14">
        <v>5598247386</v>
      </c>
      <c r="N47" s="11"/>
      <c r="O47" s="14">
        <v>5632757130</v>
      </c>
      <c r="P47" s="11"/>
      <c r="Q47" s="14">
        <v>34509744</v>
      </c>
      <c r="R47" s="11"/>
      <c r="S47" s="14">
        <v>5598247386</v>
      </c>
      <c r="T47" s="11"/>
      <c r="U47" s="11"/>
    </row>
    <row r="48" spans="1:21" ht="21.75" customHeight="1" x14ac:dyDescent="0.2">
      <c r="A48" s="8" t="s">
        <v>68</v>
      </c>
      <c r="C48" s="38"/>
      <c r="D48" s="39"/>
      <c r="E48" s="38"/>
      <c r="F48" s="39"/>
      <c r="G48" s="38"/>
      <c r="H48" s="11"/>
      <c r="I48" s="15">
        <v>111176945960</v>
      </c>
      <c r="J48" s="11"/>
      <c r="K48" s="15">
        <v>4209914618</v>
      </c>
      <c r="L48" s="11"/>
      <c r="M48" s="15">
        <v>106967031342</v>
      </c>
      <c r="N48" s="11"/>
      <c r="O48" s="15">
        <f>SUM(O8:O47)</f>
        <v>165507835628</v>
      </c>
      <c r="P48" s="11"/>
      <c r="Q48" s="15">
        <f>SUM(Q8:Q47)</f>
        <v>5449235158</v>
      </c>
      <c r="R48" s="11"/>
      <c r="S48" s="15">
        <f>SUM(S8:S47)</f>
        <v>160058600470</v>
      </c>
      <c r="T48" s="11"/>
      <c r="U48" s="11"/>
    </row>
    <row r="49" spans="3:21" x14ac:dyDescent="0.2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</row>
    <row r="50" spans="3:21" x14ac:dyDescent="0.2">
      <c r="I50" s="17"/>
    </row>
    <row r="51" spans="3:21" x14ac:dyDescent="0.2">
      <c r="O51" s="17"/>
    </row>
    <row r="52" spans="3:21" x14ac:dyDescent="0.2">
      <c r="O52" s="17"/>
    </row>
    <row r="53" spans="3:21" x14ac:dyDescent="0.2">
      <c r="M53" s="17"/>
      <c r="O53" s="17"/>
    </row>
    <row r="54" spans="3:21" x14ac:dyDescent="0.2">
      <c r="M54" s="17"/>
      <c r="O54" s="17"/>
    </row>
    <row r="55" spans="3:21" x14ac:dyDescent="0.2">
      <c r="O55" s="17"/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6"/>
  <sheetViews>
    <sheetView rightToLeft="1" tabSelected="1" workbookViewId="0">
      <selection activeCell="A23" sqref="A23"/>
    </sheetView>
  </sheetViews>
  <sheetFormatPr defaultRowHeight="12.75" x14ac:dyDescent="0.2"/>
  <cols>
    <col min="1" max="1" width="48.5703125" bestFit="1" customWidth="1"/>
    <col min="2" max="2" width="1.28515625" customWidth="1"/>
    <col min="3" max="3" width="14.28515625" customWidth="1"/>
    <col min="4" max="4" width="1.28515625" customWidth="1"/>
    <col min="5" max="5" width="10.4257812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42578125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</row>
    <row r="2" spans="1:13" ht="21.75" customHeight="1" x14ac:dyDescent="0.2">
      <c r="A2" s="27" t="s">
        <v>84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</row>
    <row r="3" spans="1:13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</row>
    <row r="4" spans="1:13" ht="14.45" customHeight="1" x14ac:dyDescent="0.2"/>
    <row r="5" spans="1:13" ht="14.45" customHeight="1" x14ac:dyDescent="0.2">
      <c r="A5" s="28" t="s">
        <v>164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</row>
    <row r="6" spans="1:13" ht="14.45" customHeight="1" x14ac:dyDescent="0.2">
      <c r="A6" s="24" t="s">
        <v>87</v>
      </c>
      <c r="C6" s="24" t="s">
        <v>103</v>
      </c>
      <c r="D6" s="24"/>
      <c r="E6" s="24"/>
      <c r="F6" s="24"/>
      <c r="G6" s="24"/>
      <c r="I6" s="24" t="s">
        <v>104</v>
      </c>
      <c r="J6" s="24"/>
      <c r="K6" s="24"/>
      <c r="L6" s="24"/>
      <c r="M6" s="24"/>
    </row>
    <row r="7" spans="1:13" ht="29.1" customHeight="1" x14ac:dyDescent="0.2">
      <c r="A7" s="24"/>
      <c r="C7" s="9" t="s">
        <v>162</v>
      </c>
      <c r="D7" s="3"/>
      <c r="E7" s="9" t="s">
        <v>133</v>
      </c>
      <c r="F7" s="3"/>
      <c r="G7" s="9" t="s">
        <v>163</v>
      </c>
      <c r="I7" s="9" t="s">
        <v>162</v>
      </c>
      <c r="J7" s="3"/>
      <c r="K7" s="9" t="s">
        <v>133</v>
      </c>
      <c r="L7" s="3"/>
      <c r="M7" s="9" t="s">
        <v>163</v>
      </c>
    </row>
    <row r="8" spans="1:13" ht="21.75" customHeight="1" x14ac:dyDescent="0.2">
      <c r="A8" s="5" t="s">
        <v>76</v>
      </c>
      <c r="C8" s="10">
        <v>4457</v>
      </c>
      <c r="D8" s="11"/>
      <c r="E8" s="10">
        <v>0</v>
      </c>
      <c r="F8" s="11"/>
      <c r="G8" s="10">
        <v>4457</v>
      </c>
      <c r="H8" s="11"/>
      <c r="I8" s="10">
        <v>16445034</v>
      </c>
      <c r="J8" s="11"/>
      <c r="K8" s="10">
        <v>0</v>
      </c>
      <c r="L8" s="11"/>
      <c r="M8" s="10">
        <v>16445034</v>
      </c>
    </row>
    <row r="9" spans="1:13" ht="21.75" customHeight="1" x14ac:dyDescent="0.2">
      <c r="A9" s="6" t="s">
        <v>77</v>
      </c>
      <c r="C9" s="13">
        <v>23565</v>
      </c>
      <c r="D9" s="11"/>
      <c r="E9" s="13">
        <v>0</v>
      </c>
      <c r="F9" s="11"/>
      <c r="G9" s="13">
        <v>23565</v>
      </c>
      <c r="H9" s="11"/>
      <c r="I9" s="13">
        <v>203443</v>
      </c>
      <c r="J9" s="11"/>
      <c r="K9" s="13">
        <v>0</v>
      </c>
      <c r="L9" s="11"/>
      <c r="M9" s="13">
        <v>203443</v>
      </c>
    </row>
    <row r="10" spans="1:13" ht="21.75" customHeight="1" x14ac:dyDescent="0.2">
      <c r="A10" s="6" t="s">
        <v>78</v>
      </c>
      <c r="C10" s="13">
        <v>24669</v>
      </c>
      <c r="D10" s="11"/>
      <c r="E10" s="13">
        <v>0</v>
      </c>
      <c r="F10" s="11"/>
      <c r="G10" s="13">
        <v>24669</v>
      </c>
      <c r="H10" s="11"/>
      <c r="I10" s="13">
        <v>148673</v>
      </c>
      <c r="J10" s="11"/>
      <c r="K10" s="13">
        <v>0</v>
      </c>
      <c r="L10" s="11"/>
      <c r="M10" s="13">
        <v>148673</v>
      </c>
    </row>
    <row r="11" spans="1:13" ht="21.75" customHeight="1" x14ac:dyDescent="0.2">
      <c r="A11" s="6" t="s">
        <v>79</v>
      </c>
      <c r="C11" s="13">
        <v>15270510</v>
      </c>
      <c r="D11" s="11"/>
      <c r="E11" s="13">
        <v>0</v>
      </c>
      <c r="F11" s="11"/>
      <c r="G11" s="13">
        <v>15270510</v>
      </c>
      <c r="H11" s="11"/>
      <c r="I11" s="13">
        <v>259764067</v>
      </c>
      <c r="J11" s="11"/>
      <c r="K11" s="13">
        <v>0</v>
      </c>
      <c r="L11" s="11"/>
      <c r="M11" s="13">
        <v>259764067</v>
      </c>
    </row>
    <row r="12" spans="1:13" ht="21.75" customHeight="1" x14ac:dyDescent="0.2">
      <c r="A12" s="6" t="s">
        <v>80</v>
      </c>
      <c r="C12" s="13">
        <v>10684</v>
      </c>
      <c r="D12" s="11"/>
      <c r="E12" s="13">
        <v>0</v>
      </c>
      <c r="F12" s="11"/>
      <c r="G12" s="13">
        <v>10684</v>
      </c>
      <c r="H12" s="11"/>
      <c r="I12" s="13">
        <v>110772</v>
      </c>
      <c r="J12" s="11"/>
      <c r="K12" s="13">
        <v>0</v>
      </c>
      <c r="L12" s="11"/>
      <c r="M12" s="13">
        <v>110772</v>
      </c>
    </row>
    <row r="13" spans="1:13" ht="21.75" customHeight="1" x14ac:dyDescent="0.2">
      <c r="A13" s="7" t="s">
        <v>81</v>
      </c>
      <c r="C13" s="14">
        <v>4153</v>
      </c>
      <c r="D13" s="11"/>
      <c r="E13" s="14">
        <v>0</v>
      </c>
      <c r="F13" s="11"/>
      <c r="G13" s="14">
        <v>4153</v>
      </c>
      <c r="H13" s="11"/>
      <c r="I13" s="14">
        <v>8760739</v>
      </c>
      <c r="J13" s="11"/>
      <c r="K13" s="14">
        <v>0</v>
      </c>
      <c r="L13" s="11"/>
      <c r="M13" s="14">
        <v>8760739</v>
      </c>
    </row>
    <row r="14" spans="1:13" ht="21.75" customHeight="1" x14ac:dyDescent="0.2">
      <c r="A14" s="8" t="s">
        <v>68</v>
      </c>
      <c r="C14" s="15">
        <v>15338038</v>
      </c>
      <c r="D14" s="11"/>
      <c r="E14" s="15">
        <v>0</v>
      </c>
      <c r="F14" s="11"/>
      <c r="G14" s="15">
        <v>15338038</v>
      </c>
      <c r="H14" s="11"/>
      <c r="I14" s="15">
        <v>285432728</v>
      </c>
      <c r="J14" s="11"/>
      <c r="K14" s="15">
        <v>0</v>
      </c>
      <c r="L14" s="11"/>
      <c r="M14" s="15">
        <v>285432728</v>
      </c>
    </row>
    <row r="15" spans="1:13" x14ac:dyDescent="0.2"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</row>
    <row r="16" spans="1:13" x14ac:dyDescent="0.2"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V64"/>
  <sheetViews>
    <sheetView rightToLeft="1" topLeftCell="A43" workbookViewId="0">
      <selection activeCell="Q53" sqref="Q53:Q55"/>
    </sheetView>
  </sheetViews>
  <sheetFormatPr defaultRowHeight="12.75" x14ac:dyDescent="0.2"/>
  <cols>
    <col min="1" max="1" width="40.28515625" customWidth="1"/>
    <col min="2" max="2" width="1.28515625" customWidth="1"/>
    <col min="3" max="3" width="11" bestFit="1" customWidth="1"/>
    <col min="4" max="4" width="1.28515625" customWidth="1"/>
    <col min="5" max="5" width="16.140625" bestFit="1" customWidth="1"/>
    <col min="6" max="6" width="1.28515625" customWidth="1"/>
    <col min="7" max="7" width="15.85546875" bestFit="1" customWidth="1"/>
    <col min="8" max="8" width="1.28515625" customWidth="1"/>
    <col min="9" max="9" width="21.85546875" bestFit="1" customWidth="1"/>
    <col min="10" max="10" width="1.28515625" customWidth="1"/>
    <col min="11" max="11" width="12.140625" bestFit="1" customWidth="1"/>
    <col min="12" max="12" width="1.28515625" customWidth="1"/>
    <col min="13" max="13" width="17.8554687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  <col min="22" max="22" width="13.85546875" bestFit="1" customWidth="1"/>
  </cols>
  <sheetData>
    <row r="1" spans="1:22" ht="29.1" customHeight="1" x14ac:dyDescent="0.2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</row>
    <row r="2" spans="1:22" ht="21.75" customHeight="1" x14ac:dyDescent="0.2">
      <c r="A2" s="27" t="s">
        <v>84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</row>
    <row r="3" spans="1:22" ht="21.75" customHeight="1" x14ac:dyDescent="0.2">
      <c r="A3" s="27" t="s">
        <v>2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</row>
    <row r="4" spans="1:22" ht="14.45" customHeight="1" x14ac:dyDescent="0.2"/>
    <row r="5" spans="1:22" ht="14.45" customHeight="1" x14ac:dyDescent="0.2">
      <c r="A5" s="28" t="s">
        <v>165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</row>
    <row r="6" spans="1:22" ht="14.45" customHeight="1" x14ac:dyDescent="0.2">
      <c r="A6" s="24" t="s">
        <v>87</v>
      </c>
      <c r="C6" s="24" t="s">
        <v>103</v>
      </c>
      <c r="D6" s="24"/>
      <c r="E6" s="24"/>
      <c r="F6" s="24"/>
      <c r="G6" s="24"/>
      <c r="H6" s="24"/>
      <c r="I6" s="24"/>
      <c r="K6" s="24" t="s">
        <v>104</v>
      </c>
      <c r="L6" s="24"/>
      <c r="M6" s="24"/>
      <c r="N6" s="24"/>
      <c r="O6" s="24"/>
      <c r="P6" s="24"/>
      <c r="Q6" s="24"/>
      <c r="R6" s="24"/>
    </row>
    <row r="7" spans="1:22" ht="48" customHeight="1" x14ac:dyDescent="0.2">
      <c r="A7" s="24"/>
      <c r="C7" s="9" t="s">
        <v>13</v>
      </c>
      <c r="D7" s="3"/>
      <c r="E7" s="9" t="s">
        <v>166</v>
      </c>
      <c r="F7" s="3"/>
      <c r="G7" s="9" t="s">
        <v>167</v>
      </c>
      <c r="H7" s="3"/>
      <c r="I7" s="9" t="s">
        <v>168</v>
      </c>
      <c r="K7" s="9" t="s">
        <v>13</v>
      </c>
      <c r="L7" s="3"/>
      <c r="M7" s="9" t="s">
        <v>166</v>
      </c>
      <c r="N7" s="3"/>
      <c r="O7" s="9" t="s">
        <v>167</v>
      </c>
      <c r="P7" s="3"/>
      <c r="Q7" s="30" t="s">
        <v>168</v>
      </c>
      <c r="R7" s="30"/>
    </row>
    <row r="8" spans="1:22" ht="21.75" customHeight="1" x14ac:dyDescent="0.2">
      <c r="A8" s="5" t="s">
        <v>41</v>
      </c>
      <c r="C8" s="10">
        <v>3300000</v>
      </c>
      <c r="D8" s="11"/>
      <c r="E8" s="10">
        <v>24270191744</v>
      </c>
      <c r="F8" s="11"/>
      <c r="G8" s="10">
        <v>28845342900</v>
      </c>
      <c r="H8" s="11"/>
      <c r="I8" s="10">
        <f>8015025150-4575151156</f>
        <v>3439873994</v>
      </c>
      <c r="J8" s="11"/>
      <c r="K8" s="10">
        <v>3300000</v>
      </c>
      <c r="L8" s="11"/>
      <c r="M8" s="10">
        <v>24270191744</v>
      </c>
      <c r="N8" s="11"/>
      <c r="O8" s="10">
        <v>28845342900</v>
      </c>
      <c r="P8" s="11"/>
      <c r="Q8" s="26">
        <v>-4575151156</v>
      </c>
      <c r="R8" s="26"/>
    </row>
    <row r="9" spans="1:22" ht="21.75" customHeight="1" x14ac:dyDescent="0.2">
      <c r="A9" s="6" t="s">
        <v>29</v>
      </c>
      <c r="C9" s="13">
        <v>109950</v>
      </c>
      <c r="D9" s="11"/>
      <c r="E9" s="13">
        <v>1356947964</v>
      </c>
      <c r="F9" s="11"/>
      <c r="G9" s="13">
        <v>1787052967</v>
      </c>
      <c r="H9" s="11"/>
      <c r="I9" s="13">
        <v>-430105003</v>
      </c>
      <c r="J9" s="11"/>
      <c r="K9" s="13">
        <v>109950</v>
      </c>
      <c r="L9" s="11"/>
      <c r="M9" s="13">
        <v>1356947964</v>
      </c>
      <c r="N9" s="11"/>
      <c r="O9" s="13">
        <v>1787052967</v>
      </c>
      <c r="P9" s="11"/>
      <c r="Q9" s="20">
        <v>-430105003</v>
      </c>
      <c r="R9" s="20"/>
    </row>
    <row r="10" spans="1:22" ht="21.75" customHeight="1" x14ac:dyDescent="0.2">
      <c r="A10" s="6" t="s">
        <v>28</v>
      </c>
      <c r="C10" s="13">
        <v>70000</v>
      </c>
      <c r="D10" s="11"/>
      <c r="E10" s="13">
        <v>10291509291</v>
      </c>
      <c r="F10" s="11"/>
      <c r="G10" s="13">
        <v>11317780321</v>
      </c>
      <c r="H10" s="11"/>
      <c r="I10" s="13">
        <v>-1026271030</v>
      </c>
      <c r="J10" s="11"/>
      <c r="K10" s="13">
        <v>70000</v>
      </c>
      <c r="L10" s="11"/>
      <c r="M10" s="13">
        <v>10291509291</v>
      </c>
      <c r="N10" s="11"/>
      <c r="O10" s="13">
        <v>11317780321</v>
      </c>
      <c r="P10" s="11"/>
      <c r="Q10" s="20">
        <v>-1026271030</v>
      </c>
      <c r="R10" s="20"/>
    </row>
    <row r="11" spans="1:22" ht="21.75" customHeight="1" x14ac:dyDescent="0.2">
      <c r="A11" s="6" t="s">
        <v>19</v>
      </c>
      <c r="C11" s="13">
        <v>941919</v>
      </c>
      <c r="D11" s="11"/>
      <c r="E11" s="13">
        <v>1585901117</v>
      </c>
      <c r="F11" s="11"/>
      <c r="G11" s="13">
        <v>2435246955</v>
      </c>
      <c r="H11" s="11"/>
      <c r="I11" s="13">
        <v>-849345838</v>
      </c>
      <c r="J11" s="11"/>
      <c r="K11" s="13">
        <v>941919</v>
      </c>
      <c r="L11" s="11"/>
      <c r="M11" s="13">
        <v>1585901117</v>
      </c>
      <c r="N11" s="11"/>
      <c r="O11" s="13">
        <v>2435246955</v>
      </c>
      <c r="P11" s="11"/>
      <c r="Q11" s="20">
        <v>-849345838</v>
      </c>
      <c r="R11" s="20"/>
    </row>
    <row r="12" spans="1:22" ht="21.75" customHeight="1" x14ac:dyDescent="0.2">
      <c r="A12" s="6" t="s">
        <v>55</v>
      </c>
      <c r="C12" s="13">
        <v>3000000</v>
      </c>
      <c r="D12" s="11"/>
      <c r="E12" s="13">
        <v>14412102201</v>
      </c>
      <c r="F12" s="11"/>
      <c r="G12" s="13">
        <v>11862329985</v>
      </c>
      <c r="H12" s="11"/>
      <c r="I12" s="13">
        <v>2549772216</v>
      </c>
      <c r="J12" s="11"/>
      <c r="K12" s="13">
        <v>14800000</v>
      </c>
      <c r="L12" s="11"/>
      <c r="M12" s="13">
        <v>75329152007</v>
      </c>
      <c r="N12" s="11"/>
      <c r="O12" s="13">
        <v>61288704989</v>
      </c>
      <c r="P12" s="11"/>
      <c r="Q12" s="20">
        <v>14040447018</v>
      </c>
      <c r="R12" s="20"/>
    </row>
    <row r="13" spans="1:22" ht="21.75" customHeight="1" x14ac:dyDescent="0.2">
      <c r="A13" s="6" t="s">
        <v>35</v>
      </c>
      <c r="C13" s="13">
        <v>532273</v>
      </c>
      <c r="D13" s="11"/>
      <c r="E13" s="13">
        <v>6857151413</v>
      </c>
      <c r="F13" s="11"/>
      <c r="G13" s="13">
        <v>7804313145</v>
      </c>
      <c r="H13" s="11"/>
      <c r="I13" s="13">
        <v>-947161732</v>
      </c>
      <c r="J13" s="11"/>
      <c r="K13" s="13">
        <v>2489403</v>
      </c>
      <c r="L13" s="11"/>
      <c r="M13" s="13">
        <v>61561304995</v>
      </c>
      <c r="N13" s="11"/>
      <c r="O13" s="13">
        <v>54765025921</v>
      </c>
      <c r="P13" s="11"/>
      <c r="Q13" s="20">
        <v>6796279074</v>
      </c>
      <c r="R13" s="20"/>
    </row>
    <row r="14" spans="1:22" ht="21.75" customHeight="1" x14ac:dyDescent="0.2">
      <c r="A14" s="6" t="s">
        <v>42</v>
      </c>
      <c r="C14" s="13">
        <v>3448</v>
      </c>
      <c r="D14" s="11"/>
      <c r="E14" s="13">
        <v>88600475</v>
      </c>
      <c r="F14" s="11"/>
      <c r="G14" s="13">
        <v>100939450</v>
      </c>
      <c r="H14" s="11"/>
      <c r="I14" s="13">
        <f>10967985-12338975</f>
        <v>-1370990</v>
      </c>
      <c r="J14" s="11"/>
      <c r="K14" s="13">
        <v>1000000</v>
      </c>
      <c r="L14" s="11"/>
      <c r="M14" s="13">
        <v>27054551105</v>
      </c>
      <c r="N14" s="11"/>
      <c r="O14" s="13">
        <v>29274772500</v>
      </c>
      <c r="P14" s="11"/>
      <c r="Q14" s="20">
        <v>-2220221395</v>
      </c>
      <c r="R14" s="20"/>
    </row>
    <row r="15" spans="1:22" ht="21.75" customHeight="1" x14ac:dyDescent="0.2">
      <c r="A15" s="6" t="s">
        <v>66</v>
      </c>
      <c r="C15" s="13">
        <v>1562500</v>
      </c>
      <c r="D15" s="11"/>
      <c r="E15" s="13">
        <v>5228693121</v>
      </c>
      <c r="F15" s="11"/>
      <c r="G15" s="13">
        <v>3543839887</v>
      </c>
      <c r="H15" s="11"/>
      <c r="I15" s="13">
        <v>1684853234</v>
      </c>
      <c r="J15" s="11"/>
      <c r="K15" s="13">
        <v>1562500</v>
      </c>
      <c r="L15" s="11"/>
      <c r="M15" s="13">
        <v>5228693121</v>
      </c>
      <c r="N15" s="11"/>
      <c r="O15" s="13">
        <v>3543839887</v>
      </c>
      <c r="P15" s="11"/>
      <c r="Q15" s="20">
        <v>1684853234</v>
      </c>
      <c r="R15" s="20"/>
      <c r="V15" s="17"/>
    </row>
    <row r="16" spans="1:22" ht="21.75" customHeight="1" x14ac:dyDescent="0.2">
      <c r="A16" s="6" t="s">
        <v>53</v>
      </c>
      <c r="C16" s="13">
        <v>10166328</v>
      </c>
      <c r="D16" s="11"/>
      <c r="E16" s="13">
        <v>21012100677</v>
      </c>
      <c r="F16" s="11"/>
      <c r="G16" s="13">
        <v>21081500218</v>
      </c>
      <c r="H16" s="11"/>
      <c r="I16" s="13">
        <f>2072418285-69399541</f>
        <v>2003018744</v>
      </c>
      <c r="J16" s="11"/>
      <c r="K16" s="13">
        <v>10166328</v>
      </c>
      <c r="L16" s="11"/>
      <c r="M16" s="13">
        <v>21012100677</v>
      </c>
      <c r="N16" s="11"/>
      <c r="O16" s="13">
        <v>21081500218</v>
      </c>
      <c r="P16" s="11"/>
      <c r="Q16" s="20">
        <v>-69399541</v>
      </c>
      <c r="R16" s="20"/>
      <c r="V16" s="17"/>
    </row>
    <row r="17" spans="1:22" ht="21.75" customHeight="1" x14ac:dyDescent="0.2">
      <c r="A17" s="6" t="s">
        <v>34</v>
      </c>
      <c r="C17" s="13">
        <v>4560000</v>
      </c>
      <c r="D17" s="11"/>
      <c r="E17" s="13">
        <v>29418313321</v>
      </c>
      <c r="F17" s="11"/>
      <c r="G17" s="13">
        <v>37903126789</v>
      </c>
      <c r="H17" s="11"/>
      <c r="I17" s="13">
        <f>-8484813468+8348827429</f>
        <v>-135986039</v>
      </c>
      <c r="J17" s="11"/>
      <c r="K17" s="13">
        <v>5276253</v>
      </c>
      <c r="L17" s="11"/>
      <c r="M17" s="13">
        <v>75625743333</v>
      </c>
      <c r="N17" s="11"/>
      <c r="O17" s="13">
        <v>83150173275</v>
      </c>
      <c r="P17" s="11"/>
      <c r="Q17" s="20">
        <v>-7524429942</v>
      </c>
      <c r="R17" s="20"/>
      <c r="V17" s="17"/>
    </row>
    <row r="18" spans="1:22" ht="21.75" customHeight="1" x14ac:dyDescent="0.2">
      <c r="A18" s="6" t="s">
        <v>44</v>
      </c>
      <c r="C18" s="13">
        <v>1203628</v>
      </c>
      <c r="D18" s="11"/>
      <c r="E18" s="13">
        <v>9925367742</v>
      </c>
      <c r="F18" s="11"/>
      <c r="G18" s="13">
        <v>9368332017</v>
      </c>
      <c r="H18" s="11"/>
      <c r="I18" s="13">
        <v>557035725</v>
      </c>
      <c r="J18" s="11"/>
      <c r="K18" s="13">
        <v>12640030</v>
      </c>
      <c r="L18" s="11"/>
      <c r="M18" s="13">
        <v>107718285183</v>
      </c>
      <c r="N18" s="11"/>
      <c r="O18" s="13">
        <v>98382554820</v>
      </c>
      <c r="P18" s="11"/>
      <c r="Q18" s="20">
        <v>9335730363</v>
      </c>
      <c r="R18" s="20"/>
      <c r="V18" s="17"/>
    </row>
    <row r="19" spans="1:22" ht="21.75" customHeight="1" x14ac:dyDescent="0.2">
      <c r="A19" s="6" t="s">
        <v>47</v>
      </c>
      <c r="C19" s="13">
        <v>200000</v>
      </c>
      <c r="D19" s="11"/>
      <c r="E19" s="13">
        <v>1290934825</v>
      </c>
      <c r="F19" s="11"/>
      <c r="G19" s="13">
        <v>1276360288</v>
      </c>
      <c r="H19" s="11"/>
      <c r="I19" s="13">
        <v>14574537</v>
      </c>
      <c r="J19" s="11"/>
      <c r="K19" s="13">
        <v>200000</v>
      </c>
      <c r="L19" s="11"/>
      <c r="M19" s="13">
        <v>1290934825</v>
      </c>
      <c r="N19" s="11"/>
      <c r="O19" s="13">
        <v>1276360288</v>
      </c>
      <c r="P19" s="11"/>
      <c r="Q19" s="20">
        <v>14574537</v>
      </c>
      <c r="R19" s="20"/>
      <c r="V19" s="17"/>
    </row>
    <row r="20" spans="1:22" ht="21.75" customHeight="1" x14ac:dyDescent="0.2">
      <c r="A20" s="6" t="s">
        <v>43</v>
      </c>
      <c r="C20" s="13">
        <v>1</v>
      </c>
      <c r="D20" s="11"/>
      <c r="E20" s="13">
        <v>1</v>
      </c>
      <c r="F20" s="11"/>
      <c r="G20" s="13">
        <v>1844</v>
      </c>
      <c r="H20" s="11"/>
      <c r="I20" s="13">
        <v>-1843</v>
      </c>
      <c r="J20" s="11"/>
      <c r="K20" s="13">
        <v>6631607</v>
      </c>
      <c r="L20" s="11"/>
      <c r="M20" s="13">
        <v>16423772333</v>
      </c>
      <c r="N20" s="11"/>
      <c r="O20" s="13">
        <v>15320153666</v>
      </c>
      <c r="P20" s="11"/>
      <c r="Q20" s="20">
        <v>1103618667</v>
      </c>
      <c r="R20" s="20"/>
    </row>
    <row r="21" spans="1:22" ht="21.75" customHeight="1" x14ac:dyDescent="0.2">
      <c r="A21" s="6" t="s">
        <v>40</v>
      </c>
      <c r="C21" s="13">
        <v>1186340</v>
      </c>
      <c r="D21" s="11"/>
      <c r="E21" s="13">
        <v>2925702595</v>
      </c>
      <c r="F21" s="11"/>
      <c r="G21" s="13">
        <v>2727677614</v>
      </c>
      <c r="H21" s="11"/>
      <c r="I21" s="13">
        <v>198024981</v>
      </c>
      <c r="J21" s="11"/>
      <c r="K21" s="13">
        <v>1186340</v>
      </c>
      <c r="L21" s="11"/>
      <c r="M21" s="13">
        <v>2925702595</v>
      </c>
      <c r="N21" s="11"/>
      <c r="O21" s="13">
        <v>2727677614</v>
      </c>
      <c r="P21" s="11"/>
      <c r="Q21" s="20">
        <v>198024981</v>
      </c>
      <c r="R21" s="20"/>
      <c r="V21" s="17"/>
    </row>
    <row r="22" spans="1:22" ht="21.75" customHeight="1" x14ac:dyDescent="0.2">
      <c r="A22" s="6" t="s">
        <v>24</v>
      </c>
      <c r="C22" s="13">
        <v>732584</v>
      </c>
      <c r="D22" s="11"/>
      <c r="E22" s="13">
        <v>1652630304</v>
      </c>
      <c r="F22" s="11"/>
      <c r="G22" s="13">
        <v>1891211453</v>
      </c>
      <c r="H22" s="11"/>
      <c r="I22" s="13">
        <v>-238581149</v>
      </c>
      <c r="J22" s="11"/>
      <c r="K22" s="13">
        <v>732584</v>
      </c>
      <c r="L22" s="11"/>
      <c r="M22" s="13">
        <v>1652630304</v>
      </c>
      <c r="N22" s="11"/>
      <c r="O22" s="13">
        <v>1891211453</v>
      </c>
      <c r="P22" s="11"/>
      <c r="Q22" s="20">
        <v>-238581149</v>
      </c>
      <c r="R22" s="20"/>
    </row>
    <row r="23" spans="1:22" ht="21.75" customHeight="1" x14ac:dyDescent="0.2">
      <c r="A23" s="6" t="s">
        <v>38</v>
      </c>
      <c r="C23" s="13">
        <v>17362</v>
      </c>
      <c r="D23" s="11"/>
      <c r="E23" s="13">
        <v>437262593</v>
      </c>
      <c r="F23" s="11"/>
      <c r="G23" s="13">
        <v>518623817</v>
      </c>
      <c r="H23" s="11"/>
      <c r="I23" s="13">
        <v>-81361224</v>
      </c>
      <c r="J23" s="11"/>
      <c r="K23" s="13">
        <v>17362</v>
      </c>
      <c r="L23" s="11"/>
      <c r="M23" s="13">
        <v>437262593</v>
      </c>
      <c r="N23" s="11"/>
      <c r="O23" s="13">
        <v>518623817</v>
      </c>
      <c r="P23" s="11"/>
      <c r="Q23" s="20">
        <v>-81361224</v>
      </c>
      <c r="R23" s="20"/>
    </row>
    <row r="24" spans="1:22" ht="21.75" customHeight="1" x14ac:dyDescent="0.2">
      <c r="A24" s="6" t="s">
        <v>57</v>
      </c>
      <c r="C24" s="13">
        <v>456882</v>
      </c>
      <c r="D24" s="11"/>
      <c r="E24" s="13">
        <v>563077561</v>
      </c>
      <c r="F24" s="11"/>
      <c r="G24" s="13">
        <v>767105087</v>
      </c>
      <c r="H24" s="11"/>
      <c r="I24" s="13">
        <v>-204027526</v>
      </c>
      <c r="J24" s="11"/>
      <c r="K24" s="13">
        <v>456882</v>
      </c>
      <c r="L24" s="11"/>
      <c r="M24" s="13">
        <v>563077561</v>
      </c>
      <c r="N24" s="11"/>
      <c r="O24" s="13">
        <v>767105087</v>
      </c>
      <c r="P24" s="11"/>
      <c r="Q24" s="20">
        <v>-204027526</v>
      </c>
      <c r="R24" s="20"/>
    </row>
    <row r="25" spans="1:22" ht="21.75" customHeight="1" x14ac:dyDescent="0.2">
      <c r="A25" s="6" t="s">
        <v>65</v>
      </c>
      <c r="C25" s="13">
        <v>1</v>
      </c>
      <c r="D25" s="11"/>
      <c r="E25" s="13">
        <v>1</v>
      </c>
      <c r="F25" s="11"/>
      <c r="G25" s="13">
        <v>4520</v>
      </c>
      <c r="H25" s="11"/>
      <c r="I25" s="13">
        <v>-4519</v>
      </c>
      <c r="J25" s="11"/>
      <c r="K25" s="13">
        <v>1</v>
      </c>
      <c r="L25" s="11"/>
      <c r="M25" s="13">
        <v>1</v>
      </c>
      <c r="N25" s="11"/>
      <c r="O25" s="13">
        <v>4520</v>
      </c>
      <c r="P25" s="11"/>
      <c r="Q25" s="20">
        <v>-4519</v>
      </c>
      <c r="R25" s="20"/>
    </row>
    <row r="26" spans="1:22" ht="21.75" customHeight="1" x14ac:dyDescent="0.2">
      <c r="A26" s="6" t="s">
        <v>52</v>
      </c>
      <c r="C26" s="13">
        <v>39424</v>
      </c>
      <c r="D26" s="11"/>
      <c r="E26" s="13">
        <v>149041199</v>
      </c>
      <c r="F26" s="11"/>
      <c r="G26" s="13">
        <v>170601245</v>
      </c>
      <c r="H26" s="11"/>
      <c r="I26" s="13">
        <v>-21560046</v>
      </c>
      <c r="J26" s="11"/>
      <c r="K26" s="13">
        <v>1250000</v>
      </c>
      <c r="L26" s="11"/>
      <c r="M26" s="13">
        <v>5724031057</v>
      </c>
      <c r="N26" s="11"/>
      <c r="O26" s="13">
        <v>5409181166</v>
      </c>
      <c r="P26" s="11"/>
      <c r="Q26" s="20">
        <v>314849891</v>
      </c>
      <c r="R26" s="20"/>
    </row>
    <row r="27" spans="1:22" ht="21.75" customHeight="1" x14ac:dyDescent="0.2">
      <c r="A27" s="6" t="s">
        <v>32</v>
      </c>
      <c r="C27" s="13">
        <v>123919</v>
      </c>
      <c r="D27" s="11"/>
      <c r="E27" s="13">
        <v>6802583464</v>
      </c>
      <c r="F27" s="11"/>
      <c r="G27" s="13">
        <v>5327607761</v>
      </c>
      <c r="H27" s="11"/>
      <c r="I27" s="13">
        <v>1474975703</v>
      </c>
      <c r="J27" s="11"/>
      <c r="K27" s="13">
        <v>123919</v>
      </c>
      <c r="L27" s="11"/>
      <c r="M27" s="13">
        <v>6802583464</v>
      </c>
      <c r="N27" s="11"/>
      <c r="O27" s="13">
        <v>5327607761</v>
      </c>
      <c r="P27" s="11"/>
      <c r="Q27" s="20">
        <v>1474975703</v>
      </c>
      <c r="R27" s="20"/>
    </row>
    <row r="28" spans="1:22" ht="21.75" customHeight="1" x14ac:dyDescent="0.2">
      <c r="A28" s="6" t="s">
        <v>39</v>
      </c>
      <c r="C28" s="13">
        <v>16394</v>
      </c>
      <c r="D28" s="11"/>
      <c r="E28" s="13">
        <v>251779269</v>
      </c>
      <c r="F28" s="11"/>
      <c r="G28" s="13">
        <v>245750547</v>
      </c>
      <c r="H28" s="11"/>
      <c r="I28" s="13">
        <f>-2933366+6028722</f>
        <v>3095356</v>
      </c>
      <c r="J28" s="11"/>
      <c r="K28" s="13">
        <v>2006375</v>
      </c>
      <c r="L28" s="11"/>
      <c r="M28" s="13">
        <v>30820875773</v>
      </c>
      <c r="N28" s="11"/>
      <c r="O28" s="13">
        <v>30076110996</v>
      </c>
      <c r="P28" s="11"/>
      <c r="Q28" s="20">
        <f>744764777+2556</f>
        <v>744767333</v>
      </c>
      <c r="R28" s="20"/>
    </row>
    <row r="29" spans="1:22" ht="21.75" customHeight="1" x14ac:dyDescent="0.2">
      <c r="A29" s="6" t="s">
        <v>62</v>
      </c>
      <c r="C29" s="13">
        <v>1</v>
      </c>
      <c r="D29" s="11"/>
      <c r="E29" s="13">
        <v>1</v>
      </c>
      <c r="F29" s="11"/>
      <c r="G29" s="13">
        <v>15930</v>
      </c>
      <c r="H29" s="11"/>
      <c r="I29" s="13">
        <v>-15929</v>
      </c>
      <c r="J29" s="11"/>
      <c r="K29" s="13">
        <v>1</v>
      </c>
      <c r="L29" s="11"/>
      <c r="M29" s="13">
        <v>1</v>
      </c>
      <c r="N29" s="11"/>
      <c r="O29" s="13">
        <v>15930</v>
      </c>
      <c r="P29" s="11"/>
      <c r="Q29" s="20">
        <v>-15929</v>
      </c>
      <c r="R29" s="20"/>
    </row>
    <row r="30" spans="1:22" ht="21.75" customHeight="1" x14ac:dyDescent="0.2">
      <c r="A30" s="6" t="s">
        <v>58</v>
      </c>
      <c r="C30" s="13">
        <v>4326826</v>
      </c>
      <c r="D30" s="11"/>
      <c r="E30" s="13">
        <v>11722113070</v>
      </c>
      <c r="F30" s="11"/>
      <c r="G30" s="13">
        <v>13204319839</v>
      </c>
      <c r="H30" s="11"/>
      <c r="I30" s="13">
        <v>-1482206769</v>
      </c>
      <c r="J30" s="11"/>
      <c r="K30" s="13">
        <v>4326826</v>
      </c>
      <c r="L30" s="11"/>
      <c r="M30" s="13">
        <v>11722113070</v>
      </c>
      <c r="N30" s="11"/>
      <c r="O30" s="13">
        <v>25800932937</v>
      </c>
      <c r="P30" s="11"/>
      <c r="Q30" s="20">
        <v>-14078819867</v>
      </c>
      <c r="R30" s="20"/>
    </row>
    <row r="31" spans="1:22" ht="21.75" customHeight="1" x14ac:dyDescent="0.2">
      <c r="A31" s="6" t="s">
        <v>36</v>
      </c>
      <c r="C31" s="13">
        <v>625000</v>
      </c>
      <c r="D31" s="11"/>
      <c r="E31" s="13">
        <v>4941367648</v>
      </c>
      <c r="F31" s="11"/>
      <c r="G31" s="13">
        <v>5292301050</v>
      </c>
      <c r="H31" s="11"/>
      <c r="I31" s="13">
        <f>42474488-350933402</f>
        <v>-308458914</v>
      </c>
      <c r="J31" s="11"/>
      <c r="K31" s="13">
        <v>625000</v>
      </c>
      <c r="L31" s="11"/>
      <c r="M31" s="13">
        <v>4941367648</v>
      </c>
      <c r="N31" s="11"/>
      <c r="O31" s="13">
        <v>5292301050</v>
      </c>
      <c r="P31" s="11"/>
      <c r="Q31" s="20">
        <v>-350933402</v>
      </c>
      <c r="R31" s="20"/>
    </row>
    <row r="32" spans="1:22" ht="21.75" customHeight="1" x14ac:dyDescent="0.2">
      <c r="A32" s="6" t="s">
        <v>21</v>
      </c>
      <c r="C32" s="13">
        <v>0</v>
      </c>
      <c r="D32" s="11"/>
      <c r="E32" s="13">
        <v>0</v>
      </c>
      <c r="F32" s="11"/>
      <c r="G32" s="13">
        <v>0</v>
      </c>
      <c r="H32" s="11"/>
      <c r="I32" s="13">
        <v>0</v>
      </c>
      <c r="J32" s="11"/>
      <c r="K32" s="13">
        <v>22577533</v>
      </c>
      <c r="L32" s="11"/>
      <c r="M32" s="13">
        <v>71471409970</v>
      </c>
      <c r="N32" s="11"/>
      <c r="O32" s="13">
        <v>56292552834</v>
      </c>
      <c r="P32" s="11"/>
      <c r="Q32" s="20">
        <v>15178857136</v>
      </c>
      <c r="R32" s="20"/>
    </row>
    <row r="33" spans="1:18" ht="21.75" customHeight="1" x14ac:dyDescent="0.2">
      <c r="A33" s="6" t="s">
        <v>109</v>
      </c>
      <c r="C33" s="13">
        <v>0</v>
      </c>
      <c r="D33" s="11"/>
      <c r="E33" s="13">
        <v>0</v>
      </c>
      <c r="F33" s="11"/>
      <c r="G33" s="13">
        <v>0</v>
      </c>
      <c r="H33" s="11"/>
      <c r="I33" s="13">
        <v>0</v>
      </c>
      <c r="J33" s="11"/>
      <c r="K33" s="13">
        <v>220000</v>
      </c>
      <c r="L33" s="11"/>
      <c r="M33" s="13">
        <v>5545069916</v>
      </c>
      <c r="N33" s="11"/>
      <c r="O33" s="13">
        <v>4481065116</v>
      </c>
      <c r="P33" s="11"/>
      <c r="Q33" s="20">
        <v>1064004800</v>
      </c>
      <c r="R33" s="20"/>
    </row>
    <row r="34" spans="1:18" ht="21.75" customHeight="1" x14ac:dyDescent="0.2">
      <c r="A34" s="6" t="s">
        <v>110</v>
      </c>
      <c r="C34" s="13">
        <v>0</v>
      </c>
      <c r="D34" s="11"/>
      <c r="E34" s="13">
        <v>0</v>
      </c>
      <c r="F34" s="11"/>
      <c r="G34" s="13">
        <v>0</v>
      </c>
      <c r="H34" s="11"/>
      <c r="I34" s="13">
        <v>0</v>
      </c>
      <c r="J34" s="11"/>
      <c r="K34" s="13">
        <v>2000000</v>
      </c>
      <c r="L34" s="11"/>
      <c r="M34" s="13">
        <v>12029962553</v>
      </c>
      <c r="N34" s="11"/>
      <c r="O34" s="13">
        <v>13598604000</v>
      </c>
      <c r="P34" s="11"/>
      <c r="Q34" s="20">
        <v>-1568641447</v>
      </c>
      <c r="R34" s="20"/>
    </row>
    <row r="35" spans="1:18" ht="21.75" customHeight="1" x14ac:dyDescent="0.2">
      <c r="A35" s="6" t="s">
        <v>111</v>
      </c>
      <c r="C35" s="13">
        <v>0</v>
      </c>
      <c r="D35" s="11"/>
      <c r="E35" s="13">
        <v>0</v>
      </c>
      <c r="F35" s="11"/>
      <c r="G35" s="13">
        <v>0</v>
      </c>
      <c r="H35" s="11"/>
      <c r="I35" s="13">
        <v>0</v>
      </c>
      <c r="J35" s="11"/>
      <c r="K35" s="13">
        <v>1500000</v>
      </c>
      <c r="L35" s="11"/>
      <c r="M35" s="13">
        <v>10208812997</v>
      </c>
      <c r="N35" s="11"/>
      <c r="O35" s="13">
        <v>9736719750</v>
      </c>
      <c r="P35" s="11"/>
      <c r="Q35" s="20">
        <v>472093247</v>
      </c>
      <c r="R35" s="20"/>
    </row>
    <row r="36" spans="1:18" ht="21.75" customHeight="1" x14ac:dyDescent="0.2">
      <c r="A36" s="6" t="s">
        <v>67</v>
      </c>
      <c r="C36" s="13">
        <v>0</v>
      </c>
      <c r="D36" s="11"/>
      <c r="E36" s="13">
        <v>0</v>
      </c>
      <c r="F36" s="11"/>
      <c r="G36" s="13">
        <v>0</v>
      </c>
      <c r="H36" s="11"/>
      <c r="I36" s="13">
        <v>0</v>
      </c>
      <c r="J36" s="11"/>
      <c r="K36" s="13">
        <v>1411034</v>
      </c>
      <c r="L36" s="11"/>
      <c r="M36" s="13">
        <v>7714590505</v>
      </c>
      <c r="N36" s="11"/>
      <c r="O36" s="13">
        <v>7184313616</v>
      </c>
      <c r="P36" s="11"/>
      <c r="Q36" s="20">
        <v>530276889</v>
      </c>
      <c r="R36" s="20"/>
    </row>
    <row r="37" spans="1:18" ht="21.75" customHeight="1" x14ac:dyDescent="0.2">
      <c r="A37" s="6" t="s">
        <v>112</v>
      </c>
      <c r="C37" s="13">
        <v>0</v>
      </c>
      <c r="D37" s="11"/>
      <c r="E37" s="13">
        <v>0</v>
      </c>
      <c r="F37" s="11"/>
      <c r="G37" s="13">
        <v>0</v>
      </c>
      <c r="H37" s="11"/>
      <c r="I37" s="13">
        <v>0</v>
      </c>
      <c r="J37" s="11"/>
      <c r="K37" s="13">
        <v>1900000</v>
      </c>
      <c r="L37" s="11"/>
      <c r="M37" s="13">
        <v>36865582601</v>
      </c>
      <c r="N37" s="11"/>
      <c r="O37" s="13">
        <v>32334458400</v>
      </c>
      <c r="P37" s="11"/>
      <c r="Q37" s="20">
        <v>4531124201</v>
      </c>
      <c r="R37" s="20"/>
    </row>
    <row r="38" spans="1:18" ht="21.75" customHeight="1" x14ac:dyDescent="0.2">
      <c r="A38" s="6" t="s">
        <v>30</v>
      </c>
      <c r="C38" s="13">
        <v>0</v>
      </c>
      <c r="D38" s="11"/>
      <c r="E38" s="13">
        <v>0</v>
      </c>
      <c r="F38" s="11"/>
      <c r="G38" s="13">
        <v>0</v>
      </c>
      <c r="H38" s="11"/>
      <c r="I38" s="13">
        <v>0</v>
      </c>
      <c r="J38" s="11"/>
      <c r="K38" s="13">
        <v>260064</v>
      </c>
      <c r="L38" s="11"/>
      <c r="M38" s="13">
        <v>47025346028</v>
      </c>
      <c r="N38" s="11"/>
      <c r="O38" s="13">
        <v>47515354153</v>
      </c>
      <c r="P38" s="11"/>
      <c r="Q38" s="20">
        <v>-490008125</v>
      </c>
      <c r="R38" s="20"/>
    </row>
    <row r="39" spans="1:18" ht="21.75" customHeight="1" x14ac:dyDescent="0.2">
      <c r="A39" s="6" t="s">
        <v>113</v>
      </c>
      <c r="C39" s="13">
        <v>0</v>
      </c>
      <c r="D39" s="11"/>
      <c r="E39" s="13">
        <v>0</v>
      </c>
      <c r="F39" s="11"/>
      <c r="G39" s="13">
        <v>0</v>
      </c>
      <c r="H39" s="11"/>
      <c r="I39" s="13">
        <v>0</v>
      </c>
      <c r="J39" s="11"/>
      <c r="K39" s="13">
        <v>180000</v>
      </c>
      <c r="L39" s="11"/>
      <c r="M39" s="13">
        <v>17751903565</v>
      </c>
      <c r="N39" s="11"/>
      <c r="O39" s="13">
        <v>11710623600</v>
      </c>
      <c r="P39" s="11"/>
      <c r="Q39" s="20">
        <v>6041279965</v>
      </c>
      <c r="R39" s="20"/>
    </row>
    <row r="40" spans="1:18" ht="21.75" customHeight="1" x14ac:dyDescent="0.2">
      <c r="A40" s="6" t="s">
        <v>61</v>
      </c>
      <c r="C40" s="13">
        <v>0</v>
      </c>
      <c r="D40" s="11"/>
      <c r="E40" s="13">
        <v>0</v>
      </c>
      <c r="F40" s="11"/>
      <c r="G40" s="13">
        <v>0</v>
      </c>
      <c r="H40" s="11"/>
      <c r="I40" s="13">
        <v>0</v>
      </c>
      <c r="J40" s="11"/>
      <c r="K40" s="13">
        <v>8000000</v>
      </c>
      <c r="L40" s="11"/>
      <c r="M40" s="13">
        <v>54994142515</v>
      </c>
      <c r="N40" s="11"/>
      <c r="O40" s="13">
        <v>55666799901</v>
      </c>
      <c r="P40" s="11"/>
      <c r="Q40" s="20">
        <v>-672657386</v>
      </c>
      <c r="R40" s="20"/>
    </row>
    <row r="41" spans="1:18" ht="21.75" customHeight="1" x14ac:dyDescent="0.2">
      <c r="A41" s="6" t="s">
        <v>50</v>
      </c>
      <c r="C41" s="13">
        <v>0</v>
      </c>
      <c r="D41" s="11"/>
      <c r="E41" s="13">
        <v>0</v>
      </c>
      <c r="F41" s="11"/>
      <c r="G41" s="13">
        <v>0</v>
      </c>
      <c r="H41" s="11"/>
      <c r="I41" s="13">
        <v>0</v>
      </c>
      <c r="J41" s="11"/>
      <c r="K41" s="13">
        <v>2773845</v>
      </c>
      <c r="L41" s="11"/>
      <c r="M41" s="13">
        <v>59811471847</v>
      </c>
      <c r="N41" s="11"/>
      <c r="O41" s="13">
        <v>56415188830</v>
      </c>
      <c r="P41" s="11"/>
      <c r="Q41" s="20">
        <v>3396283017</v>
      </c>
      <c r="R41" s="20"/>
    </row>
    <row r="42" spans="1:18" ht="21.75" customHeight="1" x14ac:dyDescent="0.2">
      <c r="A42" s="6" t="s">
        <v>21</v>
      </c>
      <c r="C42" s="13">
        <v>0</v>
      </c>
      <c r="D42" s="11"/>
      <c r="E42" s="13">
        <v>0</v>
      </c>
      <c r="F42" s="11"/>
      <c r="G42" s="13">
        <v>0</v>
      </c>
      <c r="H42" s="11"/>
      <c r="I42" s="13">
        <v>0</v>
      </c>
      <c r="J42" s="11"/>
      <c r="K42" s="13">
        <v>70178287</v>
      </c>
      <c r="L42" s="11"/>
      <c r="M42" s="13">
        <v>182674895129</v>
      </c>
      <c r="N42" s="11"/>
      <c r="O42" s="13">
        <v>219397483874</v>
      </c>
      <c r="P42" s="11"/>
      <c r="Q42" s="20">
        <v>-36722588744</v>
      </c>
      <c r="R42" s="20"/>
    </row>
    <row r="43" spans="1:18" ht="21.75" customHeight="1" x14ac:dyDescent="0.2">
      <c r="A43" s="6" t="s">
        <v>114</v>
      </c>
      <c r="C43" s="13">
        <v>0</v>
      </c>
      <c r="D43" s="11"/>
      <c r="E43" s="13">
        <v>0</v>
      </c>
      <c r="F43" s="11"/>
      <c r="G43" s="13">
        <v>0</v>
      </c>
      <c r="H43" s="11"/>
      <c r="I43" s="13">
        <v>0</v>
      </c>
      <c r="J43" s="11"/>
      <c r="K43" s="13">
        <v>387000</v>
      </c>
      <c r="L43" s="11"/>
      <c r="M43" s="13">
        <v>10599609158</v>
      </c>
      <c r="N43" s="11"/>
      <c r="O43" s="13">
        <v>8160202739</v>
      </c>
      <c r="P43" s="11"/>
      <c r="Q43" s="20">
        <v>2439406419</v>
      </c>
      <c r="R43" s="20"/>
    </row>
    <row r="44" spans="1:18" ht="21.75" customHeight="1" x14ac:dyDescent="0.2">
      <c r="A44" s="6" t="s">
        <v>115</v>
      </c>
      <c r="C44" s="13">
        <v>0</v>
      </c>
      <c r="D44" s="11"/>
      <c r="E44" s="13">
        <v>0</v>
      </c>
      <c r="F44" s="11"/>
      <c r="G44" s="13">
        <v>0</v>
      </c>
      <c r="H44" s="11"/>
      <c r="I44" s="13">
        <v>0</v>
      </c>
      <c r="J44" s="11"/>
      <c r="K44" s="13">
        <v>3211111</v>
      </c>
      <c r="L44" s="11"/>
      <c r="M44" s="13">
        <v>27929423551</v>
      </c>
      <c r="N44" s="11"/>
      <c r="O44" s="13">
        <v>22610661300</v>
      </c>
      <c r="P44" s="11"/>
      <c r="Q44" s="20">
        <v>5318762251</v>
      </c>
      <c r="R44" s="20"/>
    </row>
    <row r="45" spans="1:18" ht="21.75" customHeight="1" x14ac:dyDescent="0.2">
      <c r="A45" s="6" t="s">
        <v>116</v>
      </c>
      <c r="C45" s="13">
        <v>0</v>
      </c>
      <c r="D45" s="11"/>
      <c r="E45" s="13">
        <v>0</v>
      </c>
      <c r="F45" s="11"/>
      <c r="G45" s="13">
        <v>0</v>
      </c>
      <c r="H45" s="11"/>
      <c r="I45" s="13">
        <v>0</v>
      </c>
      <c r="J45" s="11"/>
      <c r="K45" s="13">
        <v>885000</v>
      </c>
      <c r="L45" s="11"/>
      <c r="M45" s="13">
        <v>7032804504</v>
      </c>
      <c r="N45" s="11"/>
      <c r="O45" s="13">
        <v>3576994963</v>
      </c>
      <c r="P45" s="11"/>
      <c r="Q45" s="20">
        <v>3455809541</v>
      </c>
      <c r="R45" s="20"/>
    </row>
    <row r="46" spans="1:18" ht="21.75" customHeight="1" x14ac:dyDescent="0.2">
      <c r="A46" s="6" t="s">
        <v>117</v>
      </c>
      <c r="C46" s="13">
        <v>0</v>
      </c>
      <c r="D46" s="11"/>
      <c r="E46" s="13">
        <v>0</v>
      </c>
      <c r="F46" s="11"/>
      <c r="G46" s="13">
        <v>0</v>
      </c>
      <c r="H46" s="11"/>
      <c r="I46" s="13">
        <v>0</v>
      </c>
      <c r="J46" s="11"/>
      <c r="K46" s="13">
        <v>156594</v>
      </c>
      <c r="L46" s="11"/>
      <c r="M46" s="13">
        <v>10593129570</v>
      </c>
      <c r="N46" s="11"/>
      <c r="O46" s="13">
        <v>9034637901</v>
      </c>
      <c r="P46" s="11"/>
      <c r="Q46" s="20">
        <v>1558491669</v>
      </c>
      <c r="R46" s="20"/>
    </row>
    <row r="47" spans="1:18" ht="21.75" customHeight="1" x14ac:dyDescent="0.2">
      <c r="A47" s="6" t="s">
        <v>118</v>
      </c>
      <c r="C47" s="13">
        <v>0</v>
      </c>
      <c r="D47" s="11"/>
      <c r="E47" s="13">
        <v>0</v>
      </c>
      <c r="F47" s="11"/>
      <c r="G47" s="13">
        <v>0</v>
      </c>
      <c r="H47" s="11"/>
      <c r="I47" s="13">
        <v>0</v>
      </c>
      <c r="J47" s="11"/>
      <c r="K47" s="13">
        <v>1200000</v>
      </c>
      <c r="L47" s="11"/>
      <c r="M47" s="13">
        <v>14635434614</v>
      </c>
      <c r="N47" s="11"/>
      <c r="O47" s="13">
        <v>10561581216</v>
      </c>
      <c r="P47" s="11"/>
      <c r="Q47" s="20">
        <v>4073853398</v>
      </c>
      <c r="R47" s="20"/>
    </row>
    <row r="48" spans="1:18" ht="21.75" customHeight="1" x14ac:dyDescent="0.2">
      <c r="A48" s="6" t="s">
        <v>119</v>
      </c>
      <c r="C48" s="13">
        <v>0</v>
      </c>
      <c r="D48" s="11"/>
      <c r="E48" s="13">
        <v>0</v>
      </c>
      <c r="F48" s="11"/>
      <c r="G48" s="13">
        <v>0</v>
      </c>
      <c r="H48" s="11"/>
      <c r="I48" s="13">
        <v>0</v>
      </c>
      <c r="J48" s="11"/>
      <c r="K48" s="13">
        <v>1800000</v>
      </c>
      <c r="L48" s="11"/>
      <c r="M48" s="13">
        <v>16476740049</v>
      </c>
      <c r="N48" s="11"/>
      <c r="O48" s="13">
        <v>14904785700</v>
      </c>
      <c r="P48" s="11"/>
      <c r="Q48" s="20">
        <v>1571954349</v>
      </c>
      <c r="R48" s="20"/>
    </row>
    <row r="49" spans="1:18" ht="21.75" customHeight="1" x14ac:dyDescent="0.2">
      <c r="A49" s="6" t="s">
        <v>45</v>
      </c>
      <c r="C49" s="13">
        <v>0</v>
      </c>
      <c r="D49" s="11"/>
      <c r="E49" s="13">
        <v>0</v>
      </c>
      <c r="F49" s="11"/>
      <c r="G49" s="13">
        <v>0</v>
      </c>
      <c r="H49" s="11"/>
      <c r="I49" s="13">
        <v>0</v>
      </c>
      <c r="J49" s="11"/>
      <c r="K49" s="13">
        <v>3200000</v>
      </c>
      <c r="L49" s="11"/>
      <c r="M49" s="13">
        <v>42603988224</v>
      </c>
      <c r="N49" s="11"/>
      <c r="O49" s="13">
        <v>29264831953</v>
      </c>
      <c r="P49" s="11"/>
      <c r="Q49" s="20">
        <v>13339156271</v>
      </c>
      <c r="R49" s="20"/>
    </row>
    <row r="50" spans="1:18" ht="21.75" customHeight="1" x14ac:dyDescent="0.2">
      <c r="A50" s="7" t="s">
        <v>58</v>
      </c>
      <c r="C50" s="14">
        <v>0</v>
      </c>
      <c r="D50" s="11"/>
      <c r="E50" s="14">
        <v>0</v>
      </c>
      <c r="F50" s="11"/>
      <c r="G50" s="14">
        <v>0</v>
      </c>
      <c r="H50" s="11"/>
      <c r="I50" s="14">
        <v>0</v>
      </c>
      <c r="J50" s="11"/>
      <c r="K50" s="14">
        <v>16326826</v>
      </c>
      <c r="L50" s="11"/>
      <c r="M50" s="14">
        <v>62421735059</v>
      </c>
      <c r="N50" s="11"/>
      <c r="O50" s="14">
        <v>49825121852</v>
      </c>
      <c r="P50" s="11"/>
      <c r="Q50" s="31">
        <v>12596613207</v>
      </c>
      <c r="R50" s="31"/>
    </row>
    <row r="51" spans="1:18" ht="21.75" customHeight="1" x14ac:dyDescent="0.2">
      <c r="A51" s="8" t="s">
        <v>68</v>
      </c>
      <c r="C51" s="15">
        <v>33174780</v>
      </c>
      <c r="D51" s="11"/>
      <c r="E51" s="15">
        <v>155183371597</v>
      </c>
      <c r="F51" s="11"/>
      <c r="G51" s="15">
        <v>167471385629</v>
      </c>
      <c r="H51" s="11"/>
      <c r="I51" s="15">
        <f>SUM(I8:I50)</f>
        <v>6198765939</v>
      </c>
      <c r="J51" s="11"/>
      <c r="K51" s="15">
        <v>208080574</v>
      </c>
      <c r="L51" s="11"/>
      <c r="M51" s="15">
        <v>1192724784117</v>
      </c>
      <c r="N51" s="11"/>
      <c r="O51" s="15">
        <v>1152551262736</v>
      </c>
      <c r="P51" s="11"/>
      <c r="Q51" s="32">
        <f t="shared" ref="Q51:R51" si="0">SUM(Q8:R50)</f>
        <v>40173523938</v>
      </c>
      <c r="R51" s="32"/>
    </row>
    <row r="52" spans="1:18" x14ac:dyDescent="0.2">
      <c r="C52" s="11"/>
      <c r="D52" s="11"/>
      <c r="E52" s="11"/>
      <c r="F52" s="11"/>
      <c r="G52" s="11"/>
      <c r="H52" s="11"/>
      <c r="I52" s="11"/>
      <c r="J52" s="11"/>
      <c r="K52" s="11"/>
      <c r="L52" s="11"/>
      <c r="M52" s="11"/>
      <c r="N52" s="11"/>
      <c r="O52" s="11"/>
      <c r="P52" s="11"/>
      <c r="Q52" s="11"/>
      <c r="R52" s="11"/>
    </row>
    <row r="53" spans="1:18" ht="18.75" x14ac:dyDescent="0.2">
      <c r="I53" s="13"/>
      <c r="Q53" s="17"/>
    </row>
    <row r="54" spans="1:18" ht="18.75" x14ac:dyDescent="0.2">
      <c r="I54" s="13"/>
      <c r="Q54" s="17"/>
    </row>
    <row r="55" spans="1:18" ht="18.75" x14ac:dyDescent="0.2">
      <c r="I55" s="13"/>
      <c r="Q55" s="17"/>
    </row>
    <row r="56" spans="1:18" ht="18.75" x14ac:dyDescent="0.2">
      <c r="I56" s="13"/>
    </row>
    <row r="57" spans="1:18" ht="18.75" x14ac:dyDescent="0.2">
      <c r="I57" s="13"/>
    </row>
    <row r="58" spans="1:18" ht="18.75" x14ac:dyDescent="0.2">
      <c r="I58" s="13"/>
    </row>
    <row r="59" spans="1:18" ht="18.75" x14ac:dyDescent="0.2">
      <c r="I59" s="13"/>
    </row>
    <row r="60" spans="1:18" ht="18.75" x14ac:dyDescent="0.2">
      <c r="I60" s="13"/>
    </row>
    <row r="61" spans="1:18" ht="18.75" x14ac:dyDescent="0.2">
      <c r="G61" s="17"/>
      <c r="I61" s="13"/>
    </row>
    <row r="62" spans="1:18" ht="18.75" x14ac:dyDescent="0.2">
      <c r="I62" s="13"/>
    </row>
    <row r="63" spans="1:18" ht="18.75" x14ac:dyDescent="0.2">
      <c r="I63" s="13"/>
    </row>
    <row r="64" spans="1:18" ht="18.75" x14ac:dyDescent="0.2">
      <c r="I64" s="13"/>
    </row>
  </sheetData>
  <mergeCells count="52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8:R48"/>
    <mergeCell ref="Q49:R49"/>
    <mergeCell ref="Q50:R50"/>
    <mergeCell ref="Q51:R51"/>
    <mergeCell ref="Q43:R43"/>
    <mergeCell ref="Q44:R44"/>
    <mergeCell ref="Q45:R45"/>
    <mergeCell ref="Q46:R46"/>
    <mergeCell ref="Q47:R47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Ghazaleh Khademian</cp:lastModifiedBy>
  <dcterms:created xsi:type="dcterms:W3CDTF">2024-07-29T11:02:47Z</dcterms:created>
  <dcterms:modified xsi:type="dcterms:W3CDTF">2024-07-30T06:10:42Z</dcterms:modified>
</cp:coreProperties>
</file>