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3\"/>
    </mc:Choice>
  </mc:AlternateContent>
  <xr:revisionPtr revIDLastSave="0" documentId="13_ncr:1_{FD4CA2C0-87B3-436A-B727-05FFA17BCE74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4">'درآمد ناشی از تغییر قیمت اوراق'!$A$1:$Q$53</definedName>
  </definedNames>
  <calcPr calcId="191029"/>
</workbook>
</file>

<file path=xl/calcChain.xml><?xml version="1.0" encoding="utf-8"?>
<calcChain xmlns="http://schemas.openxmlformats.org/spreadsheetml/2006/main">
  <c r="G8" i="15" l="1"/>
  <c r="G9" i="15"/>
  <c r="G10" i="15"/>
  <c r="G7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8" i="11"/>
  <c r="U66" i="11" s="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8" i="11"/>
  <c r="C10" i="15"/>
  <c r="C9" i="15"/>
  <c r="C7" i="15"/>
  <c r="Q18" i="11"/>
  <c r="Q66" i="11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8" i="11"/>
  <c r="O61" i="11"/>
  <c r="S66" i="11"/>
  <c r="O66" i="11"/>
  <c r="M66" i="11"/>
  <c r="G66" i="11"/>
  <c r="E66" i="11"/>
  <c r="C66" i="11"/>
  <c r="Q31" i="10"/>
  <c r="I12" i="10"/>
  <c r="I11" i="10"/>
  <c r="Q34" i="10"/>
  <c r="O34" i="10"/>
  <c r="M34" i="10"/>
  <c r="G34" i="10"/>
  <c r="E34" i="10"/>
  <c r="S23" i="8"/>
  <c r="Q23" i="8"/>
  <c r="O23" i="8"/>
  <c r="M23" i="8"/>
  <c r="K23" i="8"/>
  <c r="I23" i="8"/>
  <c r="S9" i="6"/>
  <c r="S10" i="6"/>
  <c r="S11" i="6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9" i="1"/>
  <c r="Q53" i="9"/>
  <c r="W56" i="1"/>
  <c r="U56" i="1"/>
  <c r="S56" i="1"/>
  <c r="O56" i="1"/>
  <c r="K56" i="1"/>
  <c r="G56" i="1"/>
  <c r="E56" i="1"/>
  <c r="K66" i="11" l="1"/>
  <c r="I66" i="11"/>
  <c r="I34" i="10"/>
  <c r="I53" i="9"/>
  <c r="O53" i="9"/>
  <c r="M53" i="9"/>
  <c r="G53" i="9"/>
  <c r="E53" i="9"/>
  <c r="S16" i="6" l="1"/>
  <c r="Y56" i="1"/>
  <c r="A4" i="8"/>
  <c r="A4" i="9" s="1"/>
  <c r="A4" i="10" s="1"/>
  <c r="A4" i="11" s="1"/>
  <c r="A4" i="13" s="1"/>
  <c r="A4" i="14" s="1"/>
  <c r="A4" i="15" s="1"/>
  <c r="A4" i="7"/>
  <c r="Q6" i="6"/>
  <c r="K6" i="6"/>
  <c r="A4" i="6"/>
  <c r="E11" i="14"/>
  <c r="C11" i="14"/>
  <c r="E14" i="13"/>
  <c r="I14" i="13"/>
  <c r="K10" i="13" s="1"/>
  <c r="R14" i="7"/>
  <c r="P14" i="7"/>
  <c r="N14" i="7"/>
  <c r="L14" i="7"/>
  <c r="J14" i="7"/>
  <c r="H14" i="7"/>
  <c r="O16" i="6"/>
  <c r="Q16" i="6"/>
  <c r="M16" i="6"/>
  <c r="K16" i="6"/>
  <c r="G10" i="13" l="1"/>
  <c r="G9" i="13"/>
  <c r="K9" i="13"/>
  <c r="G13" i="13"/>
  <c r="G11" i="15"/>
  <c r="G12" i="13"/>
  <c r="G11" i="13"/>
  <c r="K8" i="13"/>
  <c r="K13" i="13"/>
  <c r="K12" i="13"/>
  <c r="K11" i="13"/>
  <c r="G8" i="13"/>
  <c r="K14" i="13" l="1"/>
  <c r="G14" i="13"/>
  <c r="C11" i="15"/>
  <c r="E10" i="15" s="1"/>
  <c r="E9" i="15" l="1"/>
  <c r="E7" i="15"/>
  <c r="E8" i="15"/>
  <c r="E11" i="15" l="1"/>
</calcChain>
</file>

<file path=xl/sharedStrings.xml><?xml version="1.0" encoding="utf-8"?>
<sst xmlns="http://schemas.openxmlformats.org/spreadsheetml/2006/main" count="512" uniqueCount="146">
  <si>
    <t>صندوق رشد سامان</t>
  </si>
  <si>
    <t>صورت وضعیت پورتفوی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</si>
  <si>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</si>
  <si>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</si>
  <si>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</si>
  <si>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</si>
  <si>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</si>
  <si>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</si>
  <si>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</si>
  <si>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</si>
  <si>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</si>
  <si>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</si>
  <si>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</si>
  <si>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</si>
  <si>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</si>
  <si>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</si>
  <si>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</si>
  <si>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</si>
  <si>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</si>
  <si>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</si>
  <si>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</si>
  <si>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</si>
  <si>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</si>
  <si>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</si>
  <si>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</si>
  <si>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</si>
  <si>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</si>
  <si>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</si>
  <si>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</si>
  <si>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</si>
  <si>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</si>
  <si>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</si>
  <si>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</si>
  <si>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</si>
  <si>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</si>
  <si>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</si>
  <si>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</si>
  <si>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</si>
  <si>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</si>
  <si>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</si>
  <si>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</si>
  <si>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</si>
  <si>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سرمایه‌گذاری‌توسعه‌آذربایجان‌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</si>
  <si>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</si>
  <si>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</si>
  <si>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</si>
  <si>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</si>
  <si>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</si>
  <si>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صنایع‌ لاستیکی‌  سهند</t>
  </si>
  <si>
    <t>صنعتی‌ بهشهر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</si>
  <si>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</si>
  <si>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</si>
  <si>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</si>
  <si>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</si>
  <si>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</si>
  <si>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</si>
  <si>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</si>
  <si>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</si>
  <si>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</si>
  <si>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</si>
  <si>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</si>
  <si>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</si>
  <si>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نخریسی و نساجی خسروی خراسان</t>
  </si>
  <si>
    <t>بانک ملت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</si>
  <si>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</si>
  <si>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</si>
  <si>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</si>
  <si>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</si>
  <si>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</si>
  <si>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</si>
  <si>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</si>
  <si>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</si>
  <si>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</si>
  <si>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</si>
  <si>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</si>
  <si>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</si>
  <si>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</si>
  <si>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</si>
  <si>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</si>
  <si>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</si>
  <si>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</si>
  <si>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</si>
  <si>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</si>
  <si>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</si>
  <si>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</si>
  <si>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</si>
  <si>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</si>
  <si>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</si>
  <si>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</si>
  <si>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</si>
  <si>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</si>
  <si>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</si>
  <si>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</si>
  <si>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</si>
  <si>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</si>
  <si>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</si>
  <si>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</si>
  <si>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</si>
  <si>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</si>
  <si>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</si>
  <si>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</si>
  <si>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</si>
  <si>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</si>
  <si>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</si>
  <si>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</si>
  <si>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</si>
  <si>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1402/08/28</t>
  </si>
  <si>
    <t>1402/10/06</t>
  </si>
  <si>
    <t>1402/10/27</t>
  </si>
  <si>
    <t>بهای فروش</t>
  </si>
  <si>
    <t>ارزش دفتری</t>
  </si>
  <si>
    <t>سود و زیان ناشی از تغییر قیمت</t>
  </si>
  <si>
    <t>سود و زیان ناشی از فروش</t>
  </si>
  <si>
    <t>فولاد هرمزگان جنوب</t>
  </si>
  <si>
    <t>غلتک سازان سپاهان</t>
  </si>
  <si>
    <t>توسعه معادن کرومیت کاوندگان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</si>
  <si>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</si>
  <si>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</si>
  <si>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</si>
  <si>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</si>
  <si>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</si>
  <si>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</si>
  <si>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</si>
  <si>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</si>
  <si>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</si>
  <si>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</si>
  <si>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</si>
  <si>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</si>
  <si>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</si>
  <si>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معین برای سایر درآمدهای تنزیل سود سهام</t>
  </si>
  <si>
    <t>نشاسته و گلوکز آردینه</t>
  </si>
  <si>
    <t>آنتی بیوتیک سازی ایران</t>
  </si>
  <si>
    <t>پارس فنر</t>
  </si>
  <si>
    <t>1402/11/18</t>
  </si>
  <si>
    <t>1402/11/24</t>
  </si>
  <si>
    <t>1402/12/05</t>
  </si>
  <si>
    <t>1402/12/22</t>
  </si>
  <si>
    <t>1403/01/31</t>
  </si>
  <si>
    <t>1403/01/29</t>
  </si>
  <si>
    <t>1403/01/28</t>
  </si>
  <si>
    <t>1403/01/25</t>
  </si>
  <si>
    <t>برای ماه منتهی به 1403/02/31</t>
  </si>
  <si>
    <t>1403/02/31</t>
  </si>
  <si>
    <t>تولیدی و صنعتی گوهرفام</t>
  </si>
  <si>
    <t>1403/02/22</t>
  </si>
  <si>
    <t>1403/02/23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</si>
</sst>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6" formatCode="#,##0.0000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4" fillId="0" borderId="0" xfId="0" applyFont="1"/>
    <xf numFmtId="10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10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4" fontId="1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166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/>
    <xf numFmtId="10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/>
    <xf numFmtId="3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8"/>
  <sheetViews>
    <sheetView rightToLeft="1" view="pageBreakPreview" topLeftCell="A13" zoomScale="60" zoomScaleNormal="93" workbookViewId="0">
      <selection activeCell="G60" sqref="G60"/>
    </sheetView>
  </sheetViews>
  <sheetFormatPr defaultRowHeight="15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6.28515625" style="1" bestFit="1" customWidth="1"/>
    <col min="28" max="16384" width="9.140625" style="1"/>
  </cols>
  <sheetData>
    <row r="2" spans="1:27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7" ht="23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7" ht="23.25">
      <c r="A4" s="20" t="s">
        <v>141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7" ht="30">
      <c r="A6" s="20" t="s">
        <v>2</v>
      </c>
      <c r="C6" s="21" t="s">
        <v>137</v>
      </c>
      <c r="D6" s="21" t="s">
        <v>3</v>
      </c>
      <c r="E6" s="21" t="s">
        <v>3</v>
      </c>
      <c r="F6" s="21" t="s">
        <v>3</v>
      </c>
      <c r="G6" s="21" t="s">
        <v>3</v>
      </c>
      <c r="I6" s="19" t="s">
        <v>4</v>
      </c>
      <c r="J6" s="19" t="s">
        <v>4</v>
      </c>
      <c r="K6" s="19" t="s">
        <v>4</v>
      </c>
      <c r="L6" s="19" t="s">
        <v>4</v>
      </c>
      <c r="M6" s="19" t="s">
        <v>4</v>
      </c>
      <c r="N6" s="19" t="s">
        <v>4</v>
      </c>
      <c r="O6" s="19" t="s">
        <v>4</v>
      </c>
      <c r="Q6" s="21" t="s">
        <v>142</v>
      </c>
      <c r="R6" s="21" t="s">
        <v>5</v>
      </c>
      <c r="S6" s="21" t="s">
        <v>5</v>
      </c>
      <c r="T6" s="21" t="s">
        <v>5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</row>
    <row r="7" spans="1:27" ht="23.25">
      <c r="A7" s="20" t="s">
        <v>2</v>
      </c>
      <c r="C7" s="20" t="s">
        <v>6</v>
      </c>
      <c r="E7" s="20" t="s">
        <v>7</v>
      </c>
      <c r="G7" s="20" t="s">
        <v>8</v>
      </c>
      <c r="I7" s="19" t="s">
        <v>9</v>
      </c>
      <c r="J7" s="19" t="s">
        <v>9</v>
      </c>
      <c r="K7" s="19" t="s">
        <v>9</v>
      </c>
      <c r="M7" s="19" t="s">
        <v>10</v>
      </c>
      <c r="N7" s="19" t="s">
        <v>10</v>
      </c>
      <c r="O7" s="19" t="s">
        <v>10</v>
      </c>
      <c r="Q7" s="20" t="s">
        <v>6</v>
      </c>
      <c r="S7" s="20" t="s">
        <v>11</v>
      </c>
      <c r="U7" s="20" t="s">
        <v>7</v>
      </c>
      <c r="W7" s="20" t="s">
        <v>8</v>
      </c>
      <c r="Y7" s="20" t="s">
        <v>12</v>
      </c>
    </row>
    <row r="8" spans="1:27" ht="23.25">
      <c r="A8" s="19" t="s">
        <v>2</v>
      </c>
      <c r="C8" s="19" t="s">
        <v>6</v>
      </c>
      <c r="E8" s="19" t="s">
        <v>7</v>
      </c>
      <c r="G8" s="19" t="s">
        <v>8</v>
      </c>
      <c r="I8" s="19" t="s">
        <v>6</v>
      </c>
      <c r="K8" s="19" t="s">
        <v>7</v>
      </c>
      <c r="M8" s="19" t="s">
        <v>6</v>
      </c>
      <c r="O8" s="19" t="s">
        <v>13</v>
      </c>
      <c r="Q8" s="19" t="s">
        <v>6</v>
      </c>
      <c r="S8" s="19" t="s">
        <v>11</v>
      </c>
      <c r="U8" s="19" t="s">
        <v>7</v>
      </c>
      <c r="W8" s="19" t="s">
        <v>8</v>
      </c>
      <c r="Y8" s="19" t="s">
        <v>12</v>
      </c>
    </row>
    <row r="9" spans="1:27" ht="18.75">
      <c r="A9" s="2" t="s">
        <v>131</v>
      </c>
      <c r="C9" s="4">
        <v>110000</v>
      </c>
      <c r="D9" s="4"/>
      <c r="E9" s="4">
        <v>2240532558</v>
      </c>
      <c r="F9" s="4"/>
      <c r="G9" s="4">
        <v>2498544675</v>
      </c>
      <c r="H9" s="4"/>
      <c r="I9" s="4">
        <v>0</v>
      </c>
      <c r="J9" s="4"/>
      <c r="K9" s="4">
        <v>0</v>
      </c>
      <c r="L9" s="4"/>
      <c r="M9" s="4">
        <v>-110000</v>
      </c>
      <c r="N9" s="4"/>
      <c r="O9" s="4">
        <v>2406854046</v>
      </c>
      <c r="P9" s="4"/>
      <c r="Q9" s="4">
        <v>0</v>
      </c>
      <c r="R9" s="4"/>
      <c r="S9" s="4">
        <v>0</v>
      </c>
      <c r="T9" s="4"/>
      <c r="U9" s="4">
        <v>0</v>
      </c>
      <c r="V9" s="4"/>
      <c r="W9" s="4">
        <v>0</v>
      </c>
      <c r="Y9" s="7">
        <f>W9/2801500087355</f>
        <v>0</v>
      </c>
    </row>
    <row r="10" spans="1:27" ht="18.75">
      <c r="A10" s="2" t="s">
        <v>14</v>
      </c>
      <c r="C10" s="4">
        <v>12941919</v>
      </c>
      <c r="D10" s="4"/>
      <c r="E10" s="4">
        <v>48218937256</v>
      </c>
      <c r="F10" s="4"/>
      <c r="G10" s="4">
        <v>31428986323.7038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12941919</v>
      </c>
      <c r="R10" s="4"/>
      <c r="S10" s="4">
        <v>2103</v>
      </c>
      <c r="T10" s="4"/>
      <c r="U10" s="4">
        <v>48218937256</v>
      </c>
      <c r="V10" s="4"/>
      <c r="W10" s="4">
        <v>27054915365.8409</v>
      </c>
      <c r="Y10" s="7">
        <f t="shared" ref="Y10:Y55" si="0">W10/2801500087355</f>
        <v>9.6572959208380566E-3</v>
      </c>
      <c r="AA10" s="5"/>
    </row>
    <row r="11" spans="1:27" ht="18.75">
      <c r="A11" s="2" t="s">
        <v>15</v>
      </c>
      <c r="C11" s="4">
        <v>80467959</v>
      </c>
      <c r="D11" s="4"/>
      <c r="E11" s="4">
        <v>126382344961</v>
      </c>
      <c r="F11" s="4"/>
      <c r="G11" s="4">
        <v>141580839119.79199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80467959</v>
      </c>
      <c r="R11" s="4"/>
      <c r="S11" s="4">
        <v>1687</v>
      </c>
      <c r="T11" s="4"/>
      <c r="U11" s="4">
        <v>126382344961</v>
      </c>
      <c r="V11" s="4"/>
      <c r="W11" s="4">
        <v>134941737624.34399</v>
      </c>
      <c r="Y11" s="7">
        <f t="shared" si="0"/>
        <v>4.816767211017562E-2</v>
      </c>
      <c r="AA11" s="5"/>
    </row>
    <row r="12" spans="1:27" ht="18.75">
      <c r="A12" s="2" t="s">
        <v>63</v>
      </c>
      <c r="C12" s="4">
        <v>10056657</v>
      </c>
      <c r="D12" s="4"/>
      <c r="E12" s="4">
        <v>24022272000</v>
      </c>
      <c r="F12" s="4"/>
      <c r="G12" s="4">
        <v>23982370918.1492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10056657</v>
      </c>
      <c r="R12" s="4"/>
      <c r="S12" s="4">
        <v>2156</v>
      </c>
      <c r="T12" s="4"/>
      <c r="U12" s="4">
        <v>24022272000</v>
      </c>
      <c r="V12" s="4"/>
      <c r="W12" s="4">
        <v>21553143684.6726</v>
      </c>
      <c r="Y12" s="7">
        <f t="shared" si="0"/>
        <v>7.6934295957926313E-3</v>
      </c>
      <c r="AA12" s="5"/>
    </row>
    <row r="13" spans="1:27" ht="18.75">
      <c r="A13" s="2" t="s">
        <v>16</v>
      </c>
      <c r="C13" s="4">
        <v>12418268</v>
      </c>
      <c r="D13" s="4"/>
      <c r="E13" s="4">
        <v>65999873362</v>
      </c>
      <c r="F13" s="4"/>
      <c r="G13" s="4">
        <v>43600347706.672798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12418268</v>
      </c>
      <c r="R13" s="4"/>
      <c r="S13" s="4">
        <v>3189</v>
      </c>
      <c r="T13" s="4"/>
      <c r="U13" s="4">
        <v>65999873362</v>
      </c>
      <c r="V13" s="4"/>
      <c r="W13" s="4">
        <v>39366225604.920601</v>
      </c>
      <c r="Y13" s="7">
        <f t="shared" si="0"/>
        <v>1.4051838078680094E-2</v>
      </c>
      <c r="AA13" s="5"/>
    </row>
    <row r="14" spans="1:27" ht="18.75">
      <c r="A14" s="2" t="s">
        <v>17</v>
      </c>
      <c r="C14" s="4">
        <v>32732584</v>
      </c>
      <c r="D14" s="4"/>
      <c r="E14" s="4">
        <v>76540690376</v>
      </c>
      <c r="F14" s="4"/>
      <c r="G14" s="4">
        <v>76984494246.223206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32732584</v>
      </c>
      <c r="R14" s="4"/>
      <c r="S14" s="4">
        <v>2307</v>
      </c>
      <c r="T14" s="4"/>
      <c r="U14" s="4">
        <v>76540690376</v>
      </c>
      <c r="V14" s="4"/>
      <c r="W14" s="4">
        <v>75064762563.836395</v>
      </c>
      <c r="Y14" s="7">
        <f t="shared" si="0"/>
        <v>2.6794488746458622E-2</v>
      </c>
      <c r="AA14" s="5"/>
    </row>
    <row r="15" spans="1:27" ht="18.75">
      <c r="A15" s="2" t="s">
        <v>18</v>
      </c>
      <c r="C15" s="4">
        <v>6300000</v>
      </c>
      <c r="D15" s="4"/>
      <c r="E15" s="4">
        <v>90315843663</v>
      </c>
      <c r="F15" s="4"/>
      <c r="G15" s="4">
        <v>87863085450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6300000</v>
      </c>
      <c r="R15" s="4"/>
      <c r="S15" s="4">
        <v>14160</v>
      </c>
      <c r="T15" s="4"/>
      <c r="U15" s="4">
        <v>90315843663</v>
      </c>
      <c r="V15" s="4"/>
      <c r="W15" s="4">
        <v>88677212400</v>
      </c>
      <c r="Y15" s="7">
        <f t="shared" si="0"/>
        <v>3.1653474793828559E-2</v>
      </c>
      <c r="AA15" s="5"/>
    </row>
    <row r="16" spans="1:27" ht="18.75">
      <c r="A16" s="2" t="s">
        <v>19</v>
      </c>
      <c r="C16" s="4">
        <v>2000000</v>
      </c>
      <c r="D16" s="4"/>
      <c r="E16" s="4">
        <v>74747809440</v>
      </c>
      <c r="F16" s="4"/>
      <c r="G16" s="4">
        <v>73659105000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2000000</v>
      </c>
      <c r="R16" s="4"/>
      <c r="S16" s="4">
        <v>33950</v>
      </c>
      <c r="T16" s="4"/>
      <c r="U16" s="4">
        <v>74747809440</v>
      </c>
      <c r="V16" s="4"/>
      <c r="W16" s="4">
        <v>67495995000</v>
      </c>
      <c r="Y16" s="7">
        <f t="shared" si="0"/>
        <v>2.4092804888585766E-2</v>
      </c>
      <c r="AA16" s="5"/>
    </row>
    <row r="17" spans="1:27" ht="18.75">
      <c r="A17" s="2" t="s">
        <v>20</v>
      </c>
      <c r="C17" s="4">
        <v>11200000</v>
      </c>
      <c r="D17" s="4"/>
      <c r="E17" s="4">
        <v>142001655017</v>
      </c>
      <c r="F17" s="4"/>
      <c r="G17" s="4">
        <v>140391669600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11200000</v>
      </c>
      <c r="R17" s="4"/>
      <c r="S17" s="4">
        <v>12770</v>
      </c>
      <c r="T17" s="4"/>
      <c r="U17" s="4">
        <v>142001655017</v>
      </c>
      <c r="V17" s="4"/>
      <c r="W17" s="4">
        <v>142173007200</v>
      </c>
      <c r="Y17" s="7">
        <f t="shared" si="0"/>
        <v>5.0748885513771588E-2</v>
      </c>
      <c r="AA17" s="5"/>
    </row>
    <row r="18" spans="1:27" ht="18.75">
      <c r="A18" s="2" t="s">
        <v>21</v>
      </c>
      <c r="C18" s="4">
        <v>735000</v>
      </c>
      <c r="D18" s="4"/>
      <c r="E18" s="4">
        <v>113772090741</v>
      </c>
      <c r="F18" s="4"/>
      <c r="G18" s="4">
        <v>114723012285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735000</v>
      </c>
      <c r="R18" s="4"/>
      <c r="S18" s="4">
        <v>147960</v>
      </c>
      <c r="T18" s="4"/>
      <c r="U18" s="4">
        <v>113772090741</v>
      </c>
      <c r="V18" s="4"/>
      <c r="W18" s="4">
        <v>108103533930</v>
      </c>
      <c r="Y18" s="7">
        <f t="shared" si="0"/>
        <v>3.8587731771968121E-2</v>
      </c>
      <c r="AA18" s="5"/>
    </row>
    <row r="19" spans="1:27" ht="18.75">
      <c r="A19" s="2" t="s">
        <v>22</v>
      </c>
      <c r="C19" s="4">
        <v>5009950</v>
      </c>
      <c r="D19" s="4"/>
      <c r="E19" s="4">
        <v>91916236794</v>
      </c>
      <c r="F19" s="4"/>
      <c r="G19" s="4">
        <v>88347697747.649994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5009950</v>
      </c>
      <c r="R19" s="4"/>
      <c r="S19" s="4">
        <v>15860</v>
      </c>
      <c r="T19" s="4"/>
      <c r="U19" s="4">
        <v>91916236794</v>
      </c>
      <c r="V19" s="4"/>
      <c r="W19" s="4">
        <v>78985033048.350006</v>
      </c>
      <c r="Y19" s="7">
        <f t="shared" si="0"/>
        <v>2.8193835654284308E-2</v>
      </c>
      <c r="AA19" s="5"/>
    </row>
    <row r="20" spans="1:27" ht="18.75">
      <c r="A20" s="2" t="s">
        <v>23</v>
      </c>
      <c r="C20" s="4">
        <v>279936</v>
      </c>
      <c r="D20" s="4"/>
      <c r="E20" s="4">
        <v>33166297358</v>
      </c>
      <c r="F20" s="4"/>
      <c r="G20" s="4">
        <v>50322415663.872002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279936</v>
      </c>
      <c r="R20" s="4"/>
      <c r="S20" s="4">
        <v>167390</v>
      </c>
      <c r="T20" s="4"/>
      <c r="U20" s="4">
        <v>33166297358</v>
      </c>
      <c r="V20" s="4"/>
      <c r="W20" s="4">
        <v>46579679042.112</v>
      </c>
      <c r="Y20" s="7">
        <f t="shared" si="0"/>
        <v>1.662669198275471E-2</v>
      </c>
      <c r="AA20" s="5"/>
    </row>
    <row r="21" spans="1:27" ht="18.75">
      <c r="A21" s="2" t="s">
        <v>24</v>
      </c>
      <c r="C21" s="4">
        <v>1800000</v>
      </c>
      <c r="D21" s="4"/>
      <c r="E21" s="4">
        <v>9368498883</v>
      </c>
      <c r="F21" s="4"/>
      <c r="G21" s="4">
        <v>8262941220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1800000</v>
      </c>
      <c r="R21" s="4"/>
      <c r="S21" s="4">
        <v>4478</v>
      </c>
      <c r="T21" s="4"/>
      <c r="U21" s="4">
        <v>9368498883</v>
      </c>
      <c r="V21" s="4"/>
      <c r="W21" s="4">
        <v>8012440620</v>
      </c>
      <c r="Y21" s="7">
        <f t="shared" si="0"/>
        <v>2.8600536748741787E-3</v>
      </c>
      <c r="AA21" s="5"/>
    </row>
    <row r="22" spans="1:27" ht="18.75">
      <c r="A22" s="2" t="s">
        <v>25</v>
      </c>
      <c r="C22" s="4">
        <v>1123919</v>
      </c>
      <c r="D22" s="4"/>
      <c r="E22" s="4">
        <v>50148811589</v>
      </c>
      <c r="F22" s="4"/>
      <c r="G22" s="4">
        <v>67369070421.584999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1123919</v>
      </c>
      <c r="R22" s="4"/>
      <c r="S22" s="4">
        <v>49050</v>
      </c>
      <c r="T22" s="4"/>
      <c r="U22" s="4">
        <v>50148811589</v>
      </c>
      <c r="V22" s="4"/>
      <c r="W22" s="4">
        <v>54800213999.647499</v>
      </c>
      <c r="Y22" s="7">
        <f t="shared" si="0"/>
        <v>1.9561025268925267E-2</v>
      </c>
      <c r="AA22" s="5"/>
    </row>
    <row r="23" spans="1:27" ht="18.75">
      <c r="A23" s="2" t="s">
        <v>26</v>
      </c>
      <c r="C23" s="4">
        <v>15611111</v>
      </c>
      <c r="D23" s="4"/>
      <c r="E23" s="4">
        <v>40041569195</v>
      </c>
      <c r="F23" s="4"/>
      <c r="G23" s="4">
        <v>34481495704.580101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15611111</v>
      </c>
      <c r="R23" s="4"/>
      <c r="S23" s="4">
        <v>2227</v>
      </c>
      <c r="T23" s="4"/>
      <c r="U23" s="4">
        <v>40041569195</v>
      </c>
      <c r="V23" s="4"/>
      <c r="W23" s="4">
        <v>34559086829.027802</v>
      </c>
      <c r="Y23" s="7">
        <f t="shared" si="0"/>
        <v>1.2335922095814146E-2</v>
      </c>
      <c r="AA23" s="5"/>
    </row>
    <row r="24" spans="1:27" ht="18.75">
      <c r="A24" s="2" t="s">
        <v>28</v>
      </c>
      <c r="C24" s="4">
        <v>4560000</v>
      </c>
      <c r="D24" s="4"/>
      <c r="E24" s="4">
        <v>22145435827</v>
      </c>
      <c r="F24" s="4"/>
      <c r="G24" s="4">
        <v>35578480932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4560000</v>
      </c>
      <c r="R24" s="4"/>
      <c r="S24" s="4">
        <v>7849</v>
      </c>
      <c r="T24" s="4"/>
      <c r="U24" s="4">
        <v>22145435827</v>
      </c>
      <c r="V24" s="4"/>
      <c r="W24" s="4">
        <v>35578480932</v>
      </c>
      <c r="Y24" s="7">
        <f t="shared" si="0"/>
        <v>1.2699796474249252E-2</v>
      </c>
      <c r="AA24" s="5"/>
    </row>
    <row r="25" spans="1:27" ht="18.75">
      <c r="A25" s="2" t="s">
        <v>29</v>
      </c>
      <c r="C25" s="4">
        <v>5400000</v>
      </c>
      <c r="D25" s="4"/>
      <c r="E25" s="4">
        <v>88707220479</v>
      </c>
      <c r="F25" s="4"/>
      <c r="G25" s="4">
        <v>94635548100</v>
      </c>
      <c r="H25" s="4"/>
      <c r="I25" s="4">
        <v>0</v>
      </c>
      <c r="J25" s="4"/>
      <c r="K25" s="4">
        <v>0</v>
      </c>
      <c r="L25" s="4"/>
      <c r="M25" s="4">
        <v>-400000</v>
      </c>
      <c r="N25" s="4"/>
      <c r="O25" s="4">
        <v>7091473179</v>
      </c>
      <c r="P25" s="4"/>
      <c r="Q25" s="4">
        <v>5000000</v>
      </c>
      <c r="R25" s="4"/>
      <c r="S25" s="4">
        <v>16610</v>
      </c>
      <c r="T25" s="4"/>
      <c r="U25" s="4">
        <v>82136315260</v>
      </c>
      <c r="V25" s="4"/>
      <c r="W25" s="4">
        <v>82555852500</v>
      </c>
      <c r="Y25" s="7">
        <f t="shared" si="0"/>
        <v>2.9468445449146511E-2</v>
      </c>
      <c r="AA25" s="5"/>
    </row>
    <row r="26" spans="1:27" ht="18.75">
      <c r="A26" s="2" t="s">
        <v>30</v>
      </c>
      <c r="C26" s="4">
        <v>2417362</v>
      </c>
      <c r="D26" s="4"/>
      <c r="E26" s="4">
        <v>65780072542</v>
      </c>
      <c r="F26" s="4"/>
      <c r="G26" s="4">
        <v>69325935382.485001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2417362</v>
      </c>
      <c r="R26" s="4"/>
      <c r="S26" s="4">
        <v>26530</v>
      </c>
      <c r="T26" s="4"/>
      <c r="U26" s="4">
        <v>65780072542</v>
      </c>
      <c r="V26" s="4"/>
      <c r="W26" s="4">
        <v>63751024807.532997</v>
      </c>
      <c r="Y26" s="7">
        <f t="shared" si="0"/>
        <v>2.2756031704329768E-2</v>
      </c>
      <c r="AA26" s="5"/>
    </row>
    <row r="27" spans="1:27" ht="18.75">
      <c r="A27" s="2" t="s">
        <v>31</v>
      </c>
      <c r="C27" s="4">
        <v>2006375</v>
      </c>
      <c r="D27" s="4"/>
      <c r="E27" s="4">
        <v>14304330533</v>
      </c>
      <c r="F27" s="4"/>
      <c r="G27" s="4">
        <v>33905430168.75</v>
      </c>
      <c r="H27" s="4"/>
      <c r="I27" s="4">
        <v>0</v>
      </c>
      <c r="J27" s="4"/>
      <c r="K27" s="4">
        <v>0</v>
      </c>
      <c r="L27" s="4"/>
      <c r="M27" s="4">
        <v>-718046</v>
      </c>
      <c r="N27" s="4"/>
      <c r="O27" s="4">
        <v>11409354455</v>
      </c>
      <c r="P27" s="4"/>
      <c r="Q27" s="4">
        <v>1288329</v>
      </c>
      <c r="R27" s="4"/>
      <c r="S27" s="4">
        <v>15700</v>
      </c>
      <c r="T27" s="4"/>
      <c r="U27" s="4">
        <v>9185064515</v>
      </c>
      <c r="V27" s="4"/>
      <c r="W27" s="4">
        <v>20106416046.465</v>
      </c>
      <c r="Y27" s="7">
        <f t="shared" si="0"/>
        <v>7.177017818852975E-3</v>
      </c>
      <c r="AA27" s="5"/>
    </row>
    <row r="28" spans="1:27" ht="18.75">
      <c r="A28" s="2" t="s">
        <v>33</v>
      </c>
      <c r="C28" s="4">
        <v>18186340</v>
      </c>
      <c r="D28" s="4"/>
      <c r="E28" s="4">
        <v>65567987126</v>
      </c>
      <c r="F28" s="4"/>
      <c r="G28" s="4">
        <v>48304766772.143997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18186340</v>
      </c>
      <c r="R28" s="4"/>
      <c r="S28" s="4">
        <v>2332</v>
      </c>
      <c r="T28" s="4"/>
      <c r="U28" s="4">
        <v>65567987126</v>
      </c>
      <c r="V28" s="4"/>
      <c r="W28" s="4">
        <v>42158202137.963997</v>
      </c>
      <c r="Y28" s="7">
        <f t="shared" si="0"/>
        <v>1.5048438630522092E-2</v>
      </c>
      <c r="AA28" s="5"/>
    </row>
    <row r="29" spans="1:27" ht="18.75">
      <c r="A29" s="2" t="s">
        <v>34</v>
      </c>
      <c r="C29" s="4">
        <v>3300000</v>
      </c>
      <c r="D29" s="4"/>
      <c r="E29" s="4">
        <v>31945465933</v>
      </c>
      <c r="F29" s="4"/>
      <c r="G29" s="4">
        <v>24766755750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3300000</v>
      </c>
      <c r="R29" s="4"/>
      <c r="S29" s="4">
        <v>6980</v>
      </c>
      <c r="T29" s="4"/>
      <c r="U29" s="4">
        <v>31945465933</v>
      </c>
      <c r="V29" s="4"/>
      <c r="W29" s="4">
        <v>22896947700</v>
      </c>
      <c r="Y29" s="7">
        <f t="shared" si="0"/>
        <v>8.1731026186109661E-3</v>
      </c>
      <c r="AA29" s="5"/>
    </row>
    <row r="30" spans="1:27" ht="18.75">
      <c r="A30" s="2" t="s">
        <v>35</v>
      </c>
      <c r="C30" s="4">
        <v>1000000</v>
      </c>
      <c r="D30" s="4"/>
      <c r="E30" s="4">
        <v>22041428485</v>
      </c>
      <c r="F30" s="4"/>
      <c r="G30" s="4">
        <v>28062031500</v>
      </c>
      <c r="H30" s="4"/>
      <c r="I30" s="4">
        <v>0</v>
      </c>
      <c r="J30" s="4"/>
      <c r="K30" s="4">
        <v>0</v>
      </c>
      <c r="L30" s="4"/>
      <c r="M30" s="4">
        <v>-991189</v>
      </c>
      <c r="N30" s="4"/>
      <c r="O30" s="4">
        <v>26823758316</v>
      </c>
      <c r="P30" s="4"/>
      <c r="Q30" s="4">
        <v>8811</v>
      </c>
      <c r="R30" s="4"/>
      <c r="S30" s="4">
        <v>27180</v>
      </c>
      <c r="T30" s="4"/>
      <c r="U30" s="4">
        <v>194207024</v>
      </c>
      <c r="V30" s="4"/>
      <c r="W30" s="4">
        <v>238058056.26899999</v>
      </c>
      <c r="Y30" s="7">
        <f t="shared" si="0"/>
        <v>8.4975209297158874E-5</v>
      </c>
      <c r="AA30" s="5"/>
    </row>
    <row r="31" spans="1:27" ht="18.75">
      <c r="A31" s="2" t="s">
        <v>36</v>
      </c>
      <c r="C31" s="4">
        <v>34999363</v>
      </c>
      <c r="D31" s="4"/>
      <c r="E31" s="4">
        <v>61865902730</v>
      </c>
      <c r="F31" s="4"/>
      <c r="G31" s="4">
        <v>67529557689.681198</v>
      </c>
      <c r="H31" s="4"/>
      <c r="I31" s="4">
        <v>10000645</v>
      </c>
      <c r="J31" s="4"/>
      <c r="K31" s="4">
        <v>19903027820</v>
      </c>
      <c r="L31" s="4"/>
      <c r="M31" s="4">
        <v>0</v>
      </c>
      <c r="N31" s="4"/>
      <c r="O31" s="4">
        <v>0</v>
      </c>
      <c r="P31" s="4"/>
      <c r="Q31" s="4">
        <v>45000008</v>
      </c>
      <c r="R31" s="4"/>
      <c r="S31" s="4">
        <v>1886</v>
      </c>
      <c r="T31" s="4"/>
      <c r="U31" s="4">
        <v>81768930550</v>
      </c>
      <c r="V31" s="4"/>
      <c r="W31" s="4">
        <v>84365038498.226395</v>
      </c>
      <c r="Y31" s="7">
        <f t="shared" si="0"/>
        <v>3.0114237325574583E-2</v>
      </c>
      <c r="AA31" s="5"/>
    </row>
    <row r="32" spans="1:27" ht="18.75">
      <c r="A32" s="2" t="s">
        <v>37</v>
      </c>
      <c r="C32" s="4">
        <v>25982196</v>
      </c>
      <c r="D32" s="4"/>
      <c r="E32" s="4">
        <v>128443872168</v>
      </c>
      <c r="F32" s="4"/>
      <c r="G32" s="4">
        <v>223925308766.04599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25982196</v>
      </c>
      <c r="R32" s="4"/>
      <c r="S32" s="4">
        <v>7960</v>
      </c>
      <c r="T32" s="4"/>
      <c r="U32" s="4">
        <v>128443872168</v>
      </c>
      <c r="V32" s="4"/>
      <c r="W32" s="4">
        <v>205587711393.048</v>
      </c>
      <c r="Y32" s="7">
        <f t="shared" si="0"/>
        <v>7.3384867029274659E-2</v>
      </c>
      <c r="AA32" s="5"/>
    </row>
    <row r="33" spans="1:27" ht="18.75">
      <c r="A33" s="2" t="s">
        <v>38</v>
      </c>
      <c r="C33" s="4">
        <v>2446050</v>
      </c>
      <c r="D33" s="4"/>
      <c r="E33" s="4">
        <v>29412046241</v>
      </c>
      <c r="F33" s="4"/>
      <c r="G33" s="4">
        <v>31196093712.075001</v>
      </c>
      <c r="H33" s="4"/>
      <c r="I33" s="4">
        <v>0</v>
      </c>
      <c r="J33" s="4"/>
      <c r="K33" s="4">
        <v>0</v>
      </c>
      <c r="L33" s="4"/>
      <c r="M33" s="4">
        <v>-446050</v>
      </c>
      <c r="N33" s="4"/>
      <c r="O33" s="4">
        <v>5687698682</v>
      </c>
      <c r="P33" s="4"/>
      <c r="Q33" s="4">
        <v>2000000</v>
      </c>
      <c r="R33" s="4"/>
      <c r="S33" s="4">
        <v>12300</v>
      </c>
      <c r="T33" s="4"/>
      <c r="U33" s="4">
        <v>24048605909</v>
      </c>
      <c r="V33" s="4"/>
      <c r="W33" s="4">
        <v>24453630000</v>
      </c>
      <c r="Y33" s="7">
        <f t="shared" si="0"/>
        <v>8.7287628904154629E-3</v>
      </c>
      <c r="AA33" s="5"/>
    </row>
    <row r="34" spans="1:27" ht="18.75">
      <c r="A34" s="2" t="s">
        <v>40</v>
      </c>
      <c r="C34" s="4">
        <v>1900000</v>
      </c>
      <c r="D34" s="4"/>
      <c r="E34" s="4">
        <v>52524697728</v>
      </c>
      <c r="F34" s="4"/>
      <c r="G34" s="4">
        <v>63497925900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1900000</v>
      </c>
      <c r="R34" s="4"/>
      <c r="S34" s="4">
        <v>34800</v>
      </c>
      <c r="T34" s="4"/>
      <c r="U34" s="4">
        <v>52524697728</v>
      </c>
      <c r="V34" s="4"/>
      <c r="W34" s="4">
        <v>65726586000</v>
      </c>
      <c r="Y34" s="7">
        <f t="shared" si="0"/>
        <v>2.3461211476189854E-2</v>
      </c>
      <c r="AA34" s="5"/>
    </row>
    <row r="35" spans="1:27" ht="18.75">
      <c r="A35" s="2" t="s">
        <v>41</v>
      </c>
      <c r="C35" s="4">
        <v>3200000</v>
      </c>
      <c r="D35" s="4"/>
      <c r="E35" s="4">
        <v>21513806456</v>
      </c>
      <c r="F35" s="4"/>
      <c r="G35" s="4">
        <v>21900909600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3200000</v>
      </c>
      <c r="R35" s="4"/>
      <c r="S35" s="4">
        <v>6660</v>
      </c>
      <c r="T35" s="4"/>
      <c r="U35" s="4">
        <v>21513806456</v>
      </c>
      <c r="V35" s="4"/>
      <c r="W35" s="4">
        <v>21185193600</v>
      </c>
      <c r="Y35" s="7">
        <f t="shared" si="0"/>
        <v>7.5620892162818832E-3</v>
      </c>
      <c r="AA35" s="5"/>
    </row>
    <row r="36" spans="1:27" ht="18.75">
      <c r="A36" s="2" t="s">
        <v>43</v>
      </c>
      <c r="C36" s="4">
        <v>7000000</v>
      </c>
      <c r="D36" s="4"/>
      <c r="E36" s="4">
        <v>33498057376</v>
      </c>
      <c r="F36" s="4"/>
      <c r="G36" s="4">
        <v>27019273050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7000000</v>
      </c>
      <c r="R36" s="4"/>
      <c r="S36" s="4">
        <v>3418</v>
      </c>
      <c r="T36" s="4"/>
      <c r="U36" s="4">
        <v>33498057376</v>
      </c>
      <c r="V36" s="4"/>
      <c r="W36" s="4">
        <v>23783640300</v>
      </c>
      <c r="Y36" s="7">
        <f t="shared" si="0"/>
        <v>8.4896089803284704E-3</v>
      </c>
      <c r="AA36" s="5"/>
    </row>
    <row r="37" spans="1:27" ht="18.75">
      <c r="A37" s="2" t="s">
        <v>44</v>
      </c>
      <c r="C37" s="4">
        <v>5430800</v>
      </c>
      <c r="D37" s="4"/>
      <c r="E37" s="4">
        <v>84999560207</v>
      </c>
      <c r="F37" s="4"/>
      <c r="G37" s="4">
        <v>98306443535.399994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5430800</v>
      </c>
      <c r="R37" s="4"/>
      <c r="S37" s="4">
        <v>18550</v>
      </c>
      <c r="T37" s="4"/>
      <c r="U37" s="4">
        <v>84999560207</v>
      </c>
      <c r="V37" s="4"/>
      <c r="W37" s="4">
        <v>100141929027</v>
      </c>
      <c r="Y37" s="7">
        <f t="shared" si="0"/>
        <v>3.5745823988728734E-2</v>
      </c>
      <c r="AA37" s="5"/>
    </row>
    <row r="38" spans="1:27" ht="18.75">
      <c r="A38" s="2" t="s">
        <v>45</v>
      </c>
      <c r="C38" s="4">
        <v>2826016</v>
      </c>
      <c r="D38" s="4"/>
      <c r="E38" s="4">
        <v>37507756567</v>
      </c>
      <c r="F38" s="4"/>
      <c r="G38" s="4">
        <v>60959666144.160004</v>
      </c>
      <c r="H38" s="4"/>
      <c r="I38" s="4">
        <v>0</v>
      </c>
      <c r="J38" s="4"/>
      <c r="K38" s="4">
        <v>0</v>
      </c>
      <c r="L38" s="4"/>
      <c r="M38" s="4">
        <v>-999861</v>
      </c>
      <c r="N38" s="4"/>
      <c r="O38" s="4">
        <v>19877097666</v>
      </c>
      <c r="P38" s="4"/>
      <c r="Q38" s="4">
        <v>1826155</v>
      </c>
      <c r="R38" s="4"/>
      <c r="S38" s="4">
        <v>19280</v>
      </c>
      <c r="T38" s="4"/>
      <c r="U38" s="4">
        <v>24237292783</v>
      </c>
      <c r="V38" s="4"/>
      <c r="W38" s="4">
        <v>34998779203.019997</v>
      </c>
      <c r="Y38" s="7">
        <f t="shared" si="0"/>
        <v>1.2492871001858023E-2</v>
      </c>
      <c r="AA38" s="5"/>
    </row>
    <row r="39" spans="1:27" ht="18.75">
      <c r="A39" s="2" t="s">
        <v>46</v>
      </c>
      <c r="C39" s="4">
        <v>1000000</v>
      </c>
      <c r="D39" s="4"/>
      <c r="E39" s="4">
        <v>29387246080</v>
      </c>
      <c r="F39" s="4"/>
      <c r="G39" s="4">
        <v>38589021000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1000000</v>
      </c>
      <c r="R39" s="4"/>
      <c r="S39" s="4">
        <v>30000</v>
      </c>
      <c r="T39" s="4"/>
      <c r="U39" s="4">
        <v>29387246080</v>
      </c>
      <c r="V39" s="4"/>
      <c r="W39" s="4">
        <v>29821500000</v>
      </c>
      <c r="Y39" s="7">
        <f t="shared" si="0"/>
        <v>1.0644832793189589E-2</v>
      </c>
      <c r="AA39" s="5"/>
    </row>
    <row r="40" spans="1:27" ht="18.75">
      <c r="A40" s="2" t="s">
        <v>47</v>
      </c>
      <c r="C40" s="4">
        <v>18039424</v>
      </c>
      <c r="D40" s="4"/>
      <c r="E40" s="4">
        <v>70972348060</v>
      </c>
      <c r="F40" s="4"/>
      <c r="G40" s="4">
        <v>71477308456.819199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18039424</v>
      </c>
      <c r="R40" s="4"/>
      <c r="S40" s="4">
        <v>3835</v>
      </c>
      <c r="T40" s="4"/>
      <c r="U40" s="4">
        <v>70972348060</v>
      </c>
      <c r="V40" s="4"/>
      <c r="W40" s="4">
        <v>68769562953.311996</v>
      </c>
      <c r="Y40" s="7">
        <f t="shared" si="0"/>
        <v>2.4547407035150189E-2</v>
      </c>
      <c r="AA40" s="5"/>
    </row>
    <row r="41" spans="1:27" ht="18.75">
      <c r="A41" s="2" t="s">
        <v>49</v>
      </c>
      <c r="C41" s="4">
        <v>10166328</v>
      </c>
      <c r="D41" s="4"/>
      <c r="E41" s="4">
        <v>34315755869</v>
      </c>
      <c r="F41" s="4"/>
      <c r="G41" s="4">
        <v>19665961425.986401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10166328</v>
      </c>
      <c r="R41" s="4"/>
      <c r="S41" s="4">
        <v>1991</v>
      </c>
      <c r="T41" s="4"/>
      <c r="U41" s="4">
        <v>34315755869</v>
      </c>
      <c r="V41" s="4"/>
      <c r="W41" s="4">
        <v>20120724151.664398</v>
      </c>
      <c r="Y41" s="7">
        <f t="shared" si="0"/>
        <v>7.1821251202105509E-3</v>
      </c>
      <c r="AA41" s="5"/>
    </row>
    <row r="42" spans="1:27" ht="18.75">
      <c r="A42" s="2" t="s">
        <v>50</v>
      </c>
      <c r="C42" s="4">
        <v>3131631</v>
      </c>
      <c r="D42" s="4"/>
      <c r="E42" s="4">
        <v>73652585126</v>
      </c>
      <c r="F42" s="4"/>
      <c r="G42" s="4">
        <v>69855670532.141998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3131631</v>
      </c>
      <c r="R42" s="4"/>
      <c r="S42" s="4">
        <v>21500</v>
      </c>
      <c r="T42" s="4"/>
      <c r="U42" s="4">
        <v>73652585126</v>
      </c>
      <c r="V42" s="4"/>
      <c r="W42" s="4">
        <v>66929452604.324997</v>
      </c>
      <c r="Y42" s="7">
        <f t="shared" si="0"/>
        <v>2.3890576661561188E-2</v>
      </c>
      <c r="AA42" s="5"/>
    </row>
    <row r="43" spans="1:27" ht="18.75">
      <c r="A43" s="2" t="s">
        <v>51</v>
      </c>
      <c r="C43" s="4">
        <v>55000000</v>
      </c>
      <c r="D43" s="4"/>
      <c r="E43" s="4">
        <v>165489055962</v>
      </c>
      <c r="F43" s="4"/>
      <c r="G43" s="4">
        <v>277190842500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55000000</v>
      </c>
      <c r="R43" s="4"/>
      <c r="S43" s="4">
        <v>4840</v>
      </c>
      <c r="T43" s="4"/>
      <c r="U43" s="4">
        <v>165489055962</v>
      </c>
      <c r="V43" s="4"/>
      <c r="W43" s="4">
        <v>264616110000</v>
      </c>
      <c r="Y43" s="7">
        <f t="shared" si="0"/>
        <v>9.445514965156894E-2</v>
      </c>
      <c r="AA43" s="5"/>
    </row>
    <row r="44" spans="1:27" ht="18.75">
      <c r="A44" s="2" t="s">
        <v>52</v>
      </c>
      <c r="C44" s="4">
        <v>1600000</v>
      </c>
      <c r="D44" s="4"/>
      <c r="E44" s="4">
        <v>14339819423</v>
      </c>
      <c r="F44" s="4"/>
      <c r="G44" s="4">
        <v>11403741600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1600000</v>
      </c>
      <c r="R44" s="4"/>
      <c r="S44" s="4">
        <v>6540</v>
      </c>
      <c r="T44" s="4"/>
      <c r="U44" s="4">
        <v>14339819423</v>
      </c>
      <c r="V44" s="4"/>
      <c r="W44" s="4">
        <v>10401739200</v>
      </c>
      <c r="Y44" s="7">
        <f t="shared" si="0"/>
        <v>3.7129176782645283E-3</v>
      </c>
      <c r="AA44" s="5"/>
    </row>
    <row r="45" spans="1:27" ht="18.75">
      <c r="A45" s="2" t="s">
        <v>53</v>
      </c>
      <c r="C45" s="4">
        <v>1073224</v>
      </c>
      <c r="D45" s="4"/>
      <c r="E45" s="4">
        <v>36903711131</v>
      </c>
      <c r="F45" s="4"/>
      <c r="G45" s="4">
        <v>24003862137</v>
      </c>
      <c r="H45" s="4"/>
      <c r="I45" s="4">
        <v>15383658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16456882</v>
      </c>
      <c r="R45" s="4"/>
      <c r="S45" s="4">
        <v>1523</v>
      </c>
      <c r="T45" s="4"/>
      <c r="U45" s="4">
        <v>36903711131</v>
      </c>
      <c r="V45" s="4"/>
      <c r="W45" s="4">
        <v>24914701489.848301</v>
      </c>
      <c r="Y45" s="7">
        <f t="shared" si="0"/>
        <v>8.8933431065394662E-3</v>
      </c>
      <c r="AA45" s="5"/>
    </row>
    <row r="46" spans="1:27" ht="18.75">
      <c r="A46" s="2" t="s">
        <v>54</v>
      </c>
      <c r="C46" s="4">
        <v>16326826</v>
      </c>
      <c r="D46" s="4"/>
      <c r="E46" s="4">
        <v>62421734950</v>
      </c>
      <c r="F46" s="4"/>
      <c r="G46" s="4">
        <v>48900030013.908897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16326826</v>
      </c>
      <c r="R46" s="4"/>
      <c r="S46" s="4">
        <v>2699</v>
      </c>
      <c r="T46" s="4"/>
      <c r="U46" s="4">
        <v>62421734950</v>
      </c>
      <c r="V46" s="4"/>
      <c r="W46" s="4">
        <v>43803910058.924698</v>
      </c>
      <c r="Y46" s="7">
        <f t="shared" si="0"/>
        <v>1.563587674212125E-2</v>
      </c>
      <c r="AA46" s="5"/>
    </row>
    <row r="47" spans="1:27" ht="18.75">
      <c r="A47" s="2" t="s">
        <v>55</v>
      </c>
      <c r="C47" s="4">
        <v>2500666</v>
      </c>
      <c r="D47" s="4"/>
      <c r="E47" s="4">
        <v>49558981713</v>
      </c>
      <c r="F47" s="4"/>
      <c r="G47" s="4">
        <v>60852066673.103996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2500666</v>
      </c>
      <c r="R47" s="4"/>
      <c r="S47" s="4">
        <v>22530</v>
      </c>
      <c r="T47" s="4"/>
      <c r="U47" s="4">
        <v>49558981713</v>
      </c>
      <c r="V47" s="4"/>
      <c r="W47" s="4">
        <v>56004781950.369003</v>
      </c>
      <c r="Y47" s="7">
        <f t="shared" si="0"/>
        <v>1.9990997752652291E-2</v>
      </c>
      <c r="AA47" s="5"/>
    </row>
    <row r="48" spans="1:27" ht="18.75">
      <c r="A48" s="2" t="s">
        <v>56</v>
      </c>
      <c r="C48" s="4">
        <v>5000000</v>
      </c>
      <c r="D48" s="4"/>
      <c r="E48" s="4">
        <v>37383913800</v>
      </c>
      <c r="F48" s="4"/>
      <c r="G48" s="4">
        <v>34891155000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5000000</v>
      </c>
      <c r="R48" s="4"/>
      <c r="S48" s="4">
        <v>6080</v>
      </c>
      <c r="T48" s="4"/>
      <c r="U48" s="4">
        <v>37383913800</v>
      </c>
      <c r="V48" s="4"/>
      <c r="W48" s="4">
        <v>30219120000</v>
      </c>
      <c r="Y48" s="7">
        <f t="shared" si="0"/>
        <v>1.0786763897098782E-2</v>
      </c>
      <c r="AA48" s="5"/>
    </row>
    <row r="49" spans="1:27" ht="18.75">
      <c r="A49" s="2" t="s">
        <v>57</v>
      </c>
      <c r="C49" s="4">
        <v>26000000</v>
      </c>
      <c r="D49" s="4"/>
      <c r="E49" s="4">
        <v>128586278251</v>
      </c>
      <c r="F49" s="4"/>
      <c r="G49" s="4">
        <v>184793895000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26000000</v>
      </c>
      <c r="R49" s="4"/>
      <c r="S49" s="4">
        <v>6900</v>
      </c>
      <c r="T49" s="4"/>
      <c r="U49" s="4">
        <v>128586278251</v>
      </c>
      <c r="V49" s="4"/>
      <c r="W49" s="4">
        <v>178332570000</v>
      </c>
      <c r="Y49" s="7">
        <f t="shared" si="0"/>
        <v>6.3656100103273744E-2</v>
      </c>
      <c r="AA49" s="5"/>
    </row>
    <row r="50" spans="1:27" ht="18.75">
      <c r="A50" s="2" t="s">
        <v>130</v>
      </c>
      <c r="C50" s="4">
        <v>322500</v>
      </c>
      <c r="D50" s="4"/>
      <c r="E50" s="4">
        <v>4080101368</v>
      </c>
      <c r="F50" s="4"/>
      <c r="G50" s="4">
        <v>5106857321.25</v>
      </c>
      <c r="H50" s="4"/>
      <c r="I50" s="4">
        <v>0</v>
      </c>
      <c r="J50" s="4"/>
      <c r="K50" s="4">
        <v>0</v>
      </c>
      <c r="L50" s="4"/>
      <c r="M50" s="4">
        <v>-322500</v>
      </c>
      <c r="N50" s="4"/>
      <c r="O50" s="4">
        <v>4975139122</v>
      </c>
      <c r="P50" s="4"/>
      <c r="Q50" s="4">
        <v>0</v>
      </c>
      <c r="R50" s="4"/>
      <c r="S50" s="4">
        <v>0</v>
      </c>
      <c r="T50" s="4"/>
      <c r="U50" s="4">
        <v>0</v>
      </c>
      <c r="V50" s="4"/>
      <c r="W50" s="4">
        <v>0</v>
      </c>
      <c r="Y50" s="7">
        <f t="shared" si="0"/>
        <v>0</v>
      </c>
      <c r="AA50" s="5"/>
    </row>
    <row r="51" spans="1:27" ht="18.75">
      <c r="A51" s="2" t="s">
        <v>58</v>
      </c>
      <c r="C51" s="4">
        <v>4564017</v>
      </c>
      <c r="D51" s="4"/>
      <c r="E51" s="4">
        <v>47196834477</v>
      </c>
      <c r="F51" s="4"/>
      <c r="G51" s="4">
        <v>69368606201.416504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4564017</v>
      </c>
      <c r="R51" s="4"/>
      <c r="S51" s="4">
        <v>14970</v>
      </c>
      <c r="T51" s="4"/>
      <c r="U51" s="4">
        <v>47196834477</v>
      </c>
      <c r="V51" s="4"/>
      <c r="W51" s="4">
        <v>67916810649.7845</v>
      </c>
      <c r="Y51" s="7">
        <f t="shared" si="0"/>
        <v>2.4243015717307109E-2</v>
      </c>
      <c r="AA51" s="5"/>
    </row>
    <row r="52" spans="1:27" ht="18.75">
      <c r="A52" s="2" t="s">
        <v>59</v>
      </c>
      <c r="C52" s="4">
        <v>4810362</v>
      </c>
      <c r="D52" s="4"/>
      <c r="E52" s="4">
        <v>16520351646</v>
      </c>
      <c r="F52" s="4"/>
      <c r="G52" s="4">
        <v>22421580482.8629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4810362</v>
      </c>
      <c r="R52" s="4"/>
      <c r="S52" s="4">
        <v>4688</v>
      </c>
      <c r="T52" s="4"/>
      <c r="U52" s="4">
        <v>16520351646</v>
      </c>
      <c r="V52" s="4"/>
      <c r="W52" s="4">
        <v>22416798742.5168</v>
      </c>
      <c r="Y52" s="7">
        <f t="shared" si="0"/>
        <v>8.0017126694724924E-3</v>
      </c>
      <c r="AA52" s="5"/>
    </row>
    <row r="53" spans="1:27" ht="18.75">
      <c r="A53" s="2" t="s">
        <v>60</v>
      </c>
      <c r="C53" s="4">
        <v>9360000</v>
      </c>
      <c r="D53" s="4"/>
      <c r="E53" s="4">
        <v>46112155830</v>
      </c>
      <c r="F53" s="4"/>
      <c r="G53" s="4">
        <v>64106682120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9360000</v>
      </c>
      <c r="R53" s="4"/>
      <c r="S53" s="4">
        <v>7060</v>
      </c>
      <c r="T53" s="4"/>
      <c r="U53" s="4">
        <v>46112155830</v>
      </c>
      <c r="V53" s="4"/>
      <c r="W53" s="4">
        <v>65688414480</v>
      </c>
      <c r="Y53" s="7">
        <f t="shared" si="0"/>
        <v>2.3447586090214571E-2</v>
      </c>
      <c r="AA53" s="5"/>
    </row>
    <row r="54" spans="1:27" ht="18.75">
      <c r="A54" s="2" t="s">
        <v>61</v>
      </c>
      <c r="C54" s="4">
        <v>3519991</v>
      </c>
      <c r="D54" s="4"/>
      <c r="E54" s="4">
        <v>14699697506</v>
      </c>
      <c r="F54" s="4"/>
      <c r="G54" s="4">
        <v>18509958901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3519991</v>
      </c>
      <c r="R54" s="4"/>
      <c r="S54" s="4">
        <v>4734</v>
      </c>
      <c r="T54" s="4"/>
      <c r="U54" s="4">
        <v>14699697506</v>
      </c>
      <c r="V54" s="4"/>
      <c r="W54" s="4">
        <v>16564488751.505699</v>
      </c>
      <c r="Y54" s="7">
        <f t="shared" si="0"/>
        <v>5.9127211261823824E-3</v>
      </c>
      <c r="AA54" s="5"/>
    </row>
    <row r="55" spans="1:27" ht="18.75">
      <c r="A55" s="2" t="s">
        <v>143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625000</v>
      </c>
      <c r="J55" s="4"/>
      <c r="K55" s="4">
        <v>5292301050</v>
      </c>
      <c r="L55" s="4"/>
      <c r="M55" s="4">
        <v>0</v>
      </c>
      <c r="N55" s="4"/>
      <c r="O55" s="4">
        <v>0</v>
      </c>
      <c r="P55" s="4"/>
      <c r="Q55" s="4">
        <v>625000</v>
      </c>
      <c r="R55" s="4"/>
      <c r="S55" s="4">
        <v>9350</v>
      </c>
      <c r="T55" s="4"/>
      <c r="U55" s="4">
        <v>5292301050</v>
      </c>
      <c r="V55" s="4"/>
      <c r="W55" s="4">
        <v>5808979674</v>
      </c>
      <c r="Y55" s="7">
        <f t="shared" si="0"/>
        <v>2.0735247163545414E-3</v>
      </c>
      <c r="AA55" s="5"/>
    </row>
    <row r="56" spans="1:27" ht="19.5" thickBot="1">
      <c r="C56" s="4"/>
      <c r="D56" s="4"/>
      <c r="E56" s="8">
        <f>SUM(E9:E55)</f>
        <v>2580761674783</v>
      </c>
      <c r="F56" s="4"/>
      <c r="G56" s="8">
        <f>SUM(G9:G55)</f>
        <v>2935547442450.4585</v>
      </c>
      <c r="H56" s="4"/>
      <c r="I56" s="4"/>
      <c r="J56" s="4"/>
      <c r="K56" s="8">
        <f>SUM(K9:K55)</f>
        <v>25195328870</v>
      </c>
      <c r="L56" s="4"/>
      <c r="M56" s="4"/>
      <c r="N56" s="4"/>
      <c r="O56" s="8">
        <f>SUM(O9:O55)</f>
        <v>78271375466</v>
      </c>
      <c r="P56" s="4"/>
      <c r="Q56" s="4"/>
      <c r="R56" s="4"/>
      <c r="S56" s="8">
        <f>SUM(S9:S55)</f>
        <v>816562</v>
      </c>
      <c r="T56" s="4"/>
      <c r="U56" s="8">
        <f>SUM(U9:U55)</f>
        <v>2547465072913</v>
      </c>
      <c r="V56" s="4"/>
      <c r="W56" s="8">
        <f>SUM(W9:W55)</f>
        <v>2727224141820.5278</v>
      </c>
      <c r="Y56" s="9">
        <f>SUM(Y9:Y55)</f>
        <v>0.97348708077157386</v>
      </c>
    </row>
    <row r="57" spans="1:27" ht="19.5" thickTop="1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7" ht="18.7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7" ht="18.7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7" ht="18.7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7" ht="18.7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7" ht="18.7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7" ht="18.7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3:23" ht="18.7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3:23" ht="18.7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3:23" ht="18.7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3:23" ht="18.7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3:23" ht="18.7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3:23" ht="18.7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3:23" ht="18.7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3:23" ht="18.7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3:23" ht="18.7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3:23" ht="18.7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3:23" ht="18.7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3:23" ht="18.7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3:23" ht="18.7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3:23" ht="18.7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13"/>
  <sheetViews>
    <sheetView rightToLeft="1" tabSelected="1" view="pageBreakPreview" zoomScale="60" zoomScaleNormal="100" workbookViewId="0">
      <selection activeCell="G41" sqref="G41"/>
    </sheetView>
  </sheetViews>
  <sheetFormatPr defaultRowHeight="15"/>
  <cols>
    <col min="1" max="1" width="24.28515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20.5703125" style="1" bestFit="1" customWidth="1"/>
    <col min="10" max="10" width="24.7109375" style="1" bestFit="1" customWidth="1"/>
    <col min="11" max="16" width="9.140625" style="1"/>
    <col min="17" max="17" width="20.5703125" style="1" bestFit="1" customWidth="1"/>
    <col min="18" max="16384" width="9.140625" style="1"/>
  </cols>
  <sheetData>
    <row r="2" spans="1:17" ht="23.25">
      <c r="A2" s="20" t="s">
        <v>0</v>
      </c>
      <c r="B2" s="20"/>
      <c r="C2" s="20"/>
      <c r="D2" s="20"/>
      <c r="E2" s="20"/>
      <c r="F2" s="20"/>
      <c r="G2" s="20"/>
    </row>
    <row r="3" spans="1:17" ht="23.25">
      <c r="A3" s="20" t="s">
        <v>90</v>
      </c>
      <c r="B3" s="20"/>
      <c r="C3" s="20"/>
      <c r="D3" s="20"/>
      <c r="E3" s="20"/>
      <c r="F3" s="20"/>
      <c r="G3" s="20"/>
    </row>
    <row r="4" spans="1:17" ht="23.25">
      <c r="A4" s="20" t="str">
        <f>'سایر درآمدها'!A4:E4</f>
        <v>برای ماه منتهی به 1403/02/31</v>
      </c>
      <c r="B4" s="20"/>
      <c r="C4" s="20"/>
      <c r="D4" s="20"/>
      <c r="E4" s="20"/>
      <c r="F4" s="20"/>
      <c r="G4" s="20"/>
    </row>
    <row r="5" spans="1:17">
      <c r="Q5" s="3"/>
    </row>
    <row r="6" spans="1:17" ht="23.25">
      <c r="A6" s="19" t="s">
        <v>94</v>
      </c>
      <c r="C6" s="19" t="s">
        <v>71</v>
      </c>
      <c r="E6" s="19" t="s">
        <v>119</v>
      </c>
      <c r="G6" s="19" t="s">
        <v>12</v>
      </c>
      <c r="I6" s="3"/>
      <c r="J6" s="3"/>
    </row>
    <row r="7" spans="1:17" ht="18.75">
      <c r="A7" s="2" t="s">
        <v>126</v>
      </c>
      <c r="C7" s="4">
        <f>'سرمایه‌گذاری در سهام'!I66</f>
        <v>-138910727814</v>
      </c>
      <c r="E7" s="7">
        <f>C7/C11</f>
        <v>1.0000248800437539</v>
      </c>
      <c r="F7" s="15"/>
      <c r="G7" s="7">
        <f>C7/2801500087355</f>
        <v>-4.9584409595771518E-2</v>
      </c>
      <c r="I7" s="3"/>
      <c r="J7" s="18"/>
    </row>
    <row r="8" spans="1:17" ht="18.75">
      <c r="A8" s="2" t="s">
        <v>127</v>
      </c>
      <c r="C8" s="4">
        <v>0</v>
      </c>
      <c r="E8" s="7">
        <f>C8/C11</f>
        <v>0</v>
      </c>
      <c r="F8" s="15"/>
      <c r="G8" s="7">
        <f t="shared" ref="G8:G10" si="0">C8/2801500087355</f>
        <v>0</v>
      </c>
      <c r="I8" s="4"/>
      <c r="J8" s="4"/>
    </row>
    <row r="9" spans="1:17" ht="18.75">
      <c r="A9" s="2" t="s">
        <v>128</v>
      </c>
      <c r="C9" s="4">
        <f>'درآمد سپرده بانکی'!E14</f>
        <v>3456019</v>
      </c>
      <c r="E9" s="7">
        <f>C9/C11</f>
        <v>-2.4880043753939744E-5</v>
      </c>
      <c r="F9" s="15"/>
      <c r="G9" s="7">
        <f t="shared" si="0"/>
        <v>1.2336315874481929E-6</v>
      </c>
      <c r="I9" s="4"/>
      <c r="J9" s="4"/>
    </row>
    <row r="10" spans="1:17" ht="18.75">
      <c r="A10" s="2" t="s">
        <v>124</v>
      </c>
      <c r="C10" s="4">
        <f>'سایر درآمدها'!C11</f>
        <v>5495353</v>
      </c>
      <c r="E10" s="7">
        <f>C10/C11</f>
        <v>-3.9561305387309512E-5</v>
      </c>
      <c r="F10" s="15"/>
      <c r="G10" s="7">
        <f t="shared" si="0"/>
        <v>1.9615751663917908E-6</v>
      </c>
      <c r="I10" s="4"/>
      <c r="J10" s="4"/>
    </row>
    <row r="11" spans="1:17" ht="19.5" thickBot="1">
      <c r="C11" s="8">
        <f>SUM(C7:C9)</f>
        <v>-138907271795</v>
      </c>
      <c r="E11" s="9">
        <f>SUM(E7:E9)</f>
        <v>1</v>
      </c>
      <c r="F11" s="15"/>
      <c r="G11" s="9">
        <f>SUM(G7:G9)</f>
        <v>-4.9583175964184073E-2</v>
      </c>
      <c r="I11" s="4"/>
      <c r="J11" s="16"/>
    </row>
    <row r="12" spans="1:17" ht="19.5" thickTop="1">
      <c r="C12" s="4"/>
      <c r="E12" s="15"/>
      <c r="F12" s="15"/>
      <c r="G12" s="15"/>
    </row>
    <row r="13" spans="1:17" ht="18.75">
      <c r="C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view="pageBreakPreview" zoomScale="60" zoomScaleNormal="100" workbookViewId="0">
      <selection activeCell="U7" sqref="U7"/>
    </sheetView>
  </sheetViews>
  <sheetFormatPr defaultRowHeight="15"/>
  <cols>
    <col min="1" max="1" width="22.425781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5.85546875" style="1" bestFit="1" customWidth="1"/>
    <col min="22" max="16384" width="9.140625" style="1"/>
  </cols>
  <sheetData>
    <row r="2" spans="1:21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1" ht="23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1" ht="23.25">
      <c r="A4" s="20" t="str">
        <f>سهام!A4</f>
        <v>برای ماه منتهی به 1403/02/31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21" ht="30">
      <c r="A6" s="20" t="s">
        <v>66</v>
      </c>
      <c r="C6" s="19" t="s">
        <v>67</v>
      </c>
      <c r="D6" s="19" t="s">
        <v>67</v>
      </c>
      <c r="E6" s="19" t="s">
        <v>67</v>
      </c>
      <c r="F6" s="19" t="s">
        <v>67</v>
      </c>
      <c r="G6" s="19" t="s">
        <v>67</v>
      </c>
      <c r="H6" s="19" t="s">
        <v>67</v>
      </c>
      <c r="I6" s="19" t="s">
        <v>67</v>
      </c>
      <c r="K6" s="21" t="str">
        <f>سهام!C6</f>
        <v>1403/01/31</v>
      </c>
      <c r="M6" s="19" t="s">
        <v>4</v>
      </c>
      <c r="N6" s="19" t="s">
        <v>4</v>
      </c>
      <c r="O6" s="19" t="s">
        <v>4</v>
      </c>
      <c r="Q6" s="21" t="str">
        <f>سهام!Q6</f>
        <v>1403/02/31</v>
      </c>
      <c r="R6" s="21" t="s">
        <v>5</v>
      </c>
      <c r="S6" s="21" t="s">
        <v>5</v>
      </c>
    </row>
    <row r="7" spans="1:21" ht="23.25">
      <c r="A7" s="19" t="s">
        <v>66</v>
      </c>
      <c r="C7" s="19" t="s">
        <v>68</v>
      </c>
      <c r="E7" s="19" t="s">
        <v>69</v>
      </c>
      <c r="G7" s="19" t="s">
        <v>70</v>
      </c>
      <c r="I7" s="19" t="s">
        <v>64</v>
      </c>
      <c r="K7" s="19" t="s">
        <v>71</v>
      </c>
      <c r="M7" s="19" t="s">
        <v>72</v>
      </c>
      <c r="O7" s="19" t="s">
        <v>73</v>
      </c>
      <c r="Q7" s="19" t="s">
        <v>71</v>
      </c>
      <c r="S7" s="19" t="s">
        <v>65</v>
      </c>
    </row>
    <row r="8" spans="1:21" ht="18.75">
      <c r="A8" s="2" t="s">
        <v>74</v>
      </c>
      <c r="C8" s="6" t="s">
        <v>75</v>
      </c>
      <c r="E8" s="1" t="s">
        <v>76</v>
      </c>
      <c r="G8" s="6" t="s">
        <v>77</v>
      </c>
      <c r="I8" s="4">
        <v>0</v>
      </c>
      <c r="J8" s="4"/>
      <c r="K8" s="4">
        <v>986372483</v>
      </c>
      <c r="L8" s="4"/>
      <c r="M8" s="4">
        <v>1822991374</v>
      </c>
      <c r="N8" s="4"/>
      <c r="O8" s="4">
        <v>2200525920</v>
      </c>
      <c r="P8" s="4"/>
      <c r="Q8" s="4">
        <v>608837937</v>
      </c>
      <c r="S8" s="7">
        <f>Q8/2801500087355</f>
        <v>2.1732568910066551E-4</v>
      </c>
    </row>
    <row r="9" spans="1:21" ht="18.75">
      <c r="A9" s="2" t="s">
        <v>74</v>
      </c>
      <c r="C9" s="6" t="s">
        <v>78</v>
      </c>
      <c r="E9" s="1" t="s">
        <v>76</v>
      </c>
      <c r="G9" s="6" t="s">
        <v>77</v>
      </c>
      <c r="I9" s="4">
        <v>0</v>
      </c>
      <c r="J9" s="4"/>
      <c r="K9" s="4">
        <v>5525819</v>
      </c>
      <c r="L9" s="4"/>
      <c r="M9" s="4">
        <v>23373</v>
      </c>
      <c r="N9" s="4"/>
      <c r="O9" s="4">
        <v>0</v>
      </c>
      <c r="P9" s="4"/>
      <c r="Q9" s="4">
        <v>5549192</v>
      </c>
      <c r="S9" s="7">
        <f t="shared" ref="S9:S15" si="0">Q9/2801500087355</f>
        <v>1.9807930847645261E-6</v>
      </c>
      <c r="U9" s="5"/>
    </row>
    <row r="10" spans="1:21" ht="18.75">
      <c r="A10" s="2" t="s">
        <v>79</v>
      </c>
      <c r="C10" s="6" t="s">
        <v>80</v>
      </c>
      <c r="E10" s="1" t="s">
        <v>76</v>
      </c>
      <c r="G10" s="6" t="s">
        <v>77</v>
      </c>
      <c r="I10" s="4">
        <v>0</v>
      </c>
      <c r="J10" s="4"/>
      <c r="K10" s="4">
        <v>3154200345</v>
      </c>
      <c r="L10" s="4"/>
      <c r="M10" s="4">
        <v>17689771213</v>
      </c>
      <c r="N10" s="4"/>
      <c r="O10" s="4">
        <v>14331494000</v>
      </c>
      <c r="P10" s="4"/>
      <c r="Q10" s="4">
        <v>6512477558</v>
      </c>
      <c r="S10" s="7">
        <f t="shared" si="0"/>
        <v>2.3246394270680431E-3</v>
      </c>
      <c r="U10" s="5"/>
    </row>
    <row r="11" spans="1:21" ht="18.75">
      <c r="A11" s="2" t="s">
        <v>81</v>
      </c>
      <c r="C11" s="6" t="s">
        <v>82</v>
      </c>
      <c r="E11" s="1" t="s">
        <v>76</v>
      </c>
      <c r="G11" s="6" t="s">
        <v>77</v>
      </c>
      <c r="I11" s="4">
        <v>0</v>
      </c>
      <c r="J11" s="4"/>
      <c r="K11" s="4">
        <v>12854223417</v>
      </c>
      <c r="L11" s="4"/>
      <c r="M11" s="4">
        <v>73760020930</v>
      </c>
      <c r="N11" s="4"/>
      <c r="O11" s="4">
        <v>55660385999</v>
      </c>
      <c r="P11" s="4"/>
      <c r="Q11" s="4">
        <v>30953858348</v>
      </c>
      <c r="S11" s="7">
        <f t="shared" si="0"/>
        <v>1.1049029942106724E-2</v>
      </c>
      <c r="U11" s="5"/>
    </row>
    <row r="12" spans="1:21" ht="18.75">
      <c r="A12" s="2" t="s">
        <v>83</v>
      </c>
      <c r="C12" s="6" t="s">
        <v>84</v>
      </c>
      <c r="E12" s="1" t="s">
        <v>76</v>
      </c>
      <c r="G12" s="6" t="s">
        <v>77</v>
      </c>
      <c r="I12" s="4">
        <v>0</v>
      </c>
      <c r="J12" s="4"/>
      <c r="K12" s="4">
        <v>3001387</v>
      </c>
      <c r="L12" s="4"/>
      <c r="M12" s="4">
        <v>12711</v>
      </c>
      <c r="N12" s="4"/>
      <c r="O12" s="4">
        <v>0</v>
      </c>
      <c r="P12" s="4"/>
      <c r="Q12" s="4">
        <v>3014098</v>
      </c>
      <c r="S12" s="7">
        <f t="shared" si="0"/>
        <v>1.0758871697361685E-6</v>
      </c>
      <c r="U12" s="5"/>
    </row>
    <row r="13" spans="1:21" ht="18.75">
      <c r="A13" s="2" t="s">
        <v>85</v>
      </c>
      <c r="C13" s="6" t="s">
        <v>86</v>
      </c>
      <c r="E13" s="1" t="s">
        <v>76</v>
      </c>
      <c r="G13" s="6" t="s">
        <v>77</v>
      </c>
      <c r="I13" s="4">
        <v>0</v>
      </c>
      <c r="J13" s="4"/>
      <c r="K13" s="4">
        <v>6231546</v>
      </c>
      <c r="L13" s="4"/>
      <c r="M13" s="4">
        <v>3860026358</v>
      </c>
      <c r="N13" s="4"/>
      <c r="O13" s="4">
        <v>3865280000</v>
      </c>
      <c r="P13" s="4"/>
      <c r="Q13" s="4">
        <v>977904</v>
      </c>
      <c r="S13" s="7">
        <f t="shared" si="0"/>
        <v>3.4906441888541054E-7</v>
      </c>
      <c r="U13" s="5"/>
    </row>
    <row r="14" spans="1:21" ht="18.75">
      <c r="A14" s="2" t="s">
        <v>74</v>
      </c>
      <c r="C14" s="6" t="s">
        <v>87</v>
      </c>
      <c r="E14" s="1" t="s">
        <v>88</v>
      </c>
      <c r="G14" s="6" t="s">
        <v>77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7">
        <f t="shared" si="0"/>
        <v>3.8193823545807081E-4</v>
      </c>
      <c r="U14" s="5"/>
    </row>
    <row r="15" spans="1:21" ht="18.75">
      <c r="A15" s="2" t="s">
        <v>85</v>
      </c>
      <c r="C15" s="6" t="s">
        <v>89</v>
      </c>
      <c r="E15" s="1" t="s">
        <v>88</v>
      </c>
      <c r="G15" s="6" t="s">
        <v>77</v>
      </c>
      <c r="I15" s="4">
        <v>0</v>
      </c>
      <c r="J15" s="4"/>
      <c r="K15" s="4">
        <v>9496000</v>
      </c>
      <c r="L15" s="4"/>
      <c r="M15" s="4">
        <v>0</v>
      </c>
      <c r="N15" s="4"/>
      <c r="O15" s="4">
        <v>0</v>
      </c>
      <c r="P15" s="4"/>
      <c r="Q15" s="4">
        <v>9496000</v>
      </c>
      <c r="S15" s="7">
        <f t="shared" si="0"/>
        <v>3.389612601784898E-6</v>
      </c>
      <c r="U15" s="5"/>
    </row>
    <row r="16" spans="1:21" ht="19.5" thickBot="1">
      <c r="C16" s="6"/>
      <c r="G16" s="6"/>
      <c r="I16" s="4"/>
      <c r="J16" s="4"/>
      <c r="K16" s="8">
        <f>SUM(K8:K15)</f>
        <v>18089050997</v>
      </c>
      <c r="L16" s="4"/>
      <c r="M16" s="8">
        <f>SUM(M8:M15)</f>
        <v>97132845959</v>
      </c>
      <c r="N16" s="4"/>
      <c r="O16" s="8">
        <f>SUM(O8:O15)</f>
        <v>76057685919</v>
      </c>
      <c r="P16" s="4"/>
      <c r="Q16" s="8">
        <f>SUM(Q8:Q15)</f>
        <v>39164211037</v>
      </c>
      <c r="S16" s="9">
        <f>SUM(S8:S15)</f>
        <v>1.3979728651008676E-2</v>
      </c>
    </row>
    <row r="17" spans="3:19" ht="19.5" thickTop="1">
      <c r="C17" s="6"/>
      <c r="G17" s="6"/>
      <c r="I17" s="4"/>
      <c r="J17" s="4"/>
      <c r="K17" s="4"/>
      <c r="L17" s="4"/>
      <c r="M17" s="4"/>
      <c r="N17" s="4"/>
      <c r="O17" s="4"/>
      <c r="P17" s="4"/>
      <c r="Q17" s="4"/>
      <c r="S17" s="6"/>
    </row>
    <row r="18" spans="3:19" ht="18.75">
      <c r="G18" s="6"/>
      <c r="I18" s="4"/>
      <c r="J18" s="4"/>
      <c r="K18" s="4"/>
      <c r="L18" s="4"/>
      <c r="M18" s="4"/>
      <c r="N18" s="4"/>
      <c r="O18" s="4"/>
      <c r="P18" s="4"/>
      <c r="Q18" s="4"/>
      <c r="S18" s="6"/>
    </row>
    <row r="19" spans="3:19" ht="18.75">
      <c r="I19" s="4"/>
      <c r="J19" s="4"/>
      <c r="K19" s="4"/>
      <c r="L19" s="4"/>
      <c r="M19" s="4"/>
      <c r="N19" s="4"/>
      <c r="O19" s="4"/>
      <c r="P19" s="4"/>
      <c r="Q19" s="4"/>
    </row>
    <row r="20" spans="3:19">
      <c r="K20" s="10"/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view="pageBreakPreview" zoomScale="60" zoomScaleNormal="100" workbookViewId="0">
      <selection activeCell="H16" sqref="H16"/>
    </sheetView>
  </sheetViews>
  <sheetFormatPr defaultRowHeight="1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3.25">
      <c r="A3" s="20" t="s">
        <v>90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23.25">
      <c r="A4" s="20" t="str">
        <f>سهام!A4</f>
        <v>برای ماه منتهی به 1403/02/31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6" spans="1:18" ht="23.25">
      <c r="A6" s="19" t="s">
        <v>91</v>
      </c>
      <c r="B6" s="19" t="s">
        <v>91</v>
      </c>
      <c r="C6" s="19" t="s">
        <v>91</v>
      </c>
      <c r="D6" s="19" t="s">
        <v>91</v>
      </c>
      <c r="E6" s="19" t="s">
        <v>91</v>
      </c>
      <c r="F6" s="19" t="s">
        <v>91</v>
      </c>
      <c r="H6" s="19" t="s">
        <v>92</v>
      </c>
      <c r="I6" s="19" t="s">
        <v>92</v>
      </c>
      <c r="J6" s="19" t="s">
        <v>92</v>
      </c>
      <c r="K6" s="19" t="s">
        <v>92</v>
      </c>
      <c r="L6" s="19" t="s">
        <v>92</v>
      </c>
      <c r="N6" s="19" t="s">
        <v>93</v>
      </c>
      <c r="O6" s="19" t="s">
        <v>93</v>
      </c>
      <c r="P6" s="19" t="s">
        <v>93</v>
      </c>
      <c r="Q6" s="19" t="s">
        <v>93</v>
      </c>
      <c r="R6" s="19" t="s">
        <v>93</v>
      </c>
    </row>
    <row r="7" spans="1:18" ht="23.25">
      <c r="A7" s="19" t="s">
        <v>94</v>
      </c>
      <c r="C7" s="19" t="s">
        <v>95</v>
      </c>
      <c r="F7" s="19" t="s">
        <v>64</v>
      </c>
      <c r="H7" s="19" t="s">
        <v>96</v>
      </c>
      <c r="J7" s="19" t="s">
        <v>97</v>
      </c>
      <c r="L7" s="19" t="s">
        <v>98</v>
      </c>
      <c r="N7" s="19" t="s">
        <v>96</v>
      </c>
      <c r="P7" s="19" t="s">
        <v>97</v>
      </c>
      <c r="R7" s="19" t="s">
        <v>98</v>
      </c>
    </row>
    <row r="8" spans="1:18" ht="18.75">
      <c r="A8" s="2" t="s">
        <v>74</v>
      </c>
      <c r="C8" s="4">
        <v>11</v>
      </c>
      <c r="D8" s="4"/>
      <c r="E8" s="4"/>
      <c r="F8" s="4">
        <v>0</v>
      </c>
      <c r="G8" s="4"/>
      <c r="H8" s="4">
        <v>3390374</v>
      </c>
      <c r="I8" s="4"/>
      <c r="J8" s="4">
        <v>0</v>
      </c>
      <c r="K8" s="4"/>
      <c r="L8" s="4">
        <v>3390374</v>
      </c>
      <c r="M8" s="4"/>
      <c r="N8" s="4">
        <v>16312998</v>
      </c>
      <c r="O8" s="4"/>
      <c r="P8" s="4">
        <v>0</v>
      </c>
      <c r="Q8" s="4"/>
      <c r="R8" s="4">
        <v>16312998</v>
      </c>
    </row>
    <row r="9" spans="1:18" ht="18.75">
      <c r="A9" s="2" t="s">
        <v>74</v>
      </c>
      <c r="C9" s="4">
        <v>17</v>
      </c>
      <c r="D9" s="4"/>
      <c r="E9" s="4"/>
      <c r="F9" s="4">
        <v>0</v>
      </c>
      <c r="G9" s="4"/>
      <c r="H9" s="4">
        <v>23373</v>
      </c>
      <c r="I9" s="4"/>
      <c r="J9" s="4">
        <v>0</v>
      </c>
      <c r="K9" s="4"/>
      <c r="L9" s="4">
        <v>23373</v>
      </c>
      <c r="M9" s="4"/>
      <c r="N9" s="4">
        <v>156412</v>
      </c>
      <c r="O9" s="4"/>
      <c r="P9" s="4">
        <v>0</v>
      </c>
      <c r="Q9" s="4"/>
      <c r="R9" s="4">
        <v>156412</v>
      </c>
    </row>
    <row r="10" spans="1:18" ht="18.75">
      <c r="A10" s="2" t="s">
        <v>79</v>
      </c>
      <c r="C10" s="4">
        <v>31</v>
      </c>
      <c r="D10" s="4"/>
      <c r="E10" s="4"/>
      <c r="F10" s="4">
        <v>0</v>
      </c>
      <c r="G10" s="4"/>
      <c r="H10" s="4">
        <v>3203</v>
      </c>
      <c r="I10" s="4"/>
      <c r="J10" s="4">
        <v>0</v>
      </c>
      <c r="K10" s="4"/>
      <c r="L10" s="4">
        <v>3203</v>
      </c>
      <c r="M10" s="4"/>
      <c r="N10" s="4">
        <v>112087</v>
      </c>
      <c r="O10" s="4"/>
      <c r="P10" s="4">
        <v>0</v>
      </c>
      <c r="Q10" s="4"/>
      <c r="R10" s="4">
        <v>112087</v>
      </c>
    </row>
    <row r="11" spans="1:18" ht="18.75">
      <c r="A11" s="2" t="s">
        <v>81</v>
      </c>
      <c r="C11" s="4">
        <v>17</v>
      </c>
      <c r="D11" s="4"/>
      <c r="E11" s="4"/>
      <c r="F11" s="4">
        <v>0</v>
      </c>
      <c r="G11" s="4"/>
      <c r="H11" s="4">
        <v>0</v>
      </c>
      <c r="I11" s="4"/>
      <c r="J11" s="4">
        <v>0</v>
      </c>
      <c r="K11" s="4"/>
      <c r="L11" s="4">
        <v>0</v>
      </c>
      <c r="M11" s="4"/>
      <c r="N11" s="4">
        <v>138499638</v>
      </c>
      <c r="O11" s="4"/>
      <c r="P11" s="4">
        <v>0</v>
      </c>
      <c r="Q11" s="4"/>
      <c r="R11" s="4">
        <v>138499638</v>
      </c>
    </row>
    <row r="12" spans="1:18" ht="18.75">
      <c r="A12" s="2" t="s">
        <v>83</v>
      </c>
      <c r="C12" s="4">
        <v>17</v>
      </c>
      <c r="D12" s="4"/>
      <c r="E12" s="4"/>
      <c r="F12" s="4">
        <v>0</v>
      </c>
      <c r="G12" s="4"/>
      <c r="H12" s="4">
        <v>12711</v>
      </c>
      <c r="I12" s="4"/>
      <c r="J12" s="4">
        <v>0</v>
      </c>
      <c r="K12" s="4"/>
      <c r="L12" s="4">
        <v>12711</v>
      </c>
      <c r="M12" s="4"/>
      <c r="N12" s="4">
        <v>87323</v>
      </c>
      <c r="O12" s="4"/>
      <c r="P12" s="4">
        <v>0</v>
      </c>
      <c r="Q12" s="4"/>
      <c r="R12" s="4">
        <v>87323</v>
      </c>
    </row>
    <row r="13" spans="1:18" ht="18.75">
      <c r="A13" s="2" t="s">
        <v>85</v>
      </c>
      <c r="C13" s="4">
        <v>17</v>
      </c>
      <c r="D13" s="4"/>
      <c r="E13" s="4"/>
      <c r="F13" s="4">
        <v>0</v>
      </c>
      <c r="G13" s="4"/>
      <c r="H13" s="4">
        <v>26358</v>
      </c>
      <c r="I13" s="4"/>
      <c r="J13" s="4">
        <v>0</v>
      </c>
      <c r="K13" s="4"/>
      <c r="L13" s="4">
        <v>26358</v>
      </c>
      <c r="M13" s="4"/>
      <c r="N13" s="4">
        <v>8752433</v>
      </c>
      <c r="O13" s="4"/>
      <c r="P13" s="4">
        <v>0</v>
      </c>
      <c r="Q13" s="4"/>
      <c r="R13" s="4">
        <v>8752433</v>
      </c>
    </row>
    <row r="14" spans="1:18" ht="19.5" thickBot="1">
      <c r="C14" s="4"/>
      <c r="D14" s="4"/>
      <c r="E14" s="4"/>
      <c r="F14" s="4"/>
      <c r="G14" s="4"/>
      <c r="H14" s="8">
        <f>SUM(H8:H13)</f>
        <v>3456019</v>
      </c>
      <c r="I14" s="4"/>
      <c r="J14" s="8">
        <f>SUM(J8:J13)</f>
        <v>0</v>
      </c>
      <c r="K14" s="4"/>
      <c r="L14" s="8">
        <f>SUM(L8:L13)</f>
        <v>3456019</v>
      </c>
      <c r="M14" s="4"/>
      <c r="N14" s="8">
        <f>SUM(N8:N13)</f>
        <v>163920891</v>
      </c>
      <c r="O14" s="4"/>
      <c r="P14" s="8">
        <f>SUM(P8:P13)</f>
        <v>0</v>
      </c>
      <c r="Q14" s="4"/>
      <c r="R14" s="8">
        <f>SUM(R8:R13)</f>
        <v>163920891</v>
      </c>
    </row>
    <row r="15" spans="1:18" ht="19.5" thickTop="1">
      <c r="C15" s="4"/>
      <c r="D15" s="4"/>
      <c r="E15" s="4"/>
      <c r="F15" s="4"/>
      <c r="G15" s="4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8.7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3:18" ht="18.7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1"/>
  <sheetViews>
    <sheetView rightToLeft="1" view="pageBreakPreview" zoomScale="60" zoomScaleNormal="100" workbookViewId="0">
      <selection activeCell="I36" sqref="I36"/>
    </sheetView>
  </sheetViews>
  <sheetFormatPr defaultRowHeight="1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3.25">
      <c r="A3" s="20" t="s">
        <v>90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3.25">
      <c r="A4" s="20" t="str">
        <f>سهام!A4</f>
        <v>برای ماه منتهی به 1403/02/31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3.25">
      <c r="A6" s="20" t="s">
        <v>2</v>
      </c>
      <c r="C6" s="19" t="s">
        <v>100</v>
      </c>
      <c r="D6" s="19" t="s">
        <v>100</v>
      </c>
      <c r="E6" s="19" t="s">
        <v>100</v>
      </c>
      <c r="F6" s="19" t="s">
        <v>100</v>
      </c>
      <c r="G6" s="19" t="s">
        <v>100</v>
      </c>
      <c r="I6" s="19" t="s">
        <v>92</v>
      </c>
      <c r="J6" s="19" t="s">
        <v>92</v>
      </c>
      <c r="K6" s="19" t="s">
        <v>92</v>
      </c>
      <c r="L6" s="19" t="s">
        <v>92</v>
      </c>
      <c r="M6" s="19" t="s">
        <v>92</v>
      </c>
      <c r="O6" s="19" t="s">
        <v>93</v>
      </c>
      <c r="P6" s="19" t="s">
        <v>93</v>
      </c>
      <c r="Q6" s="19" t="s">
        <v>93</v>
      </c>
      <c r="R6" s="19" t="s">
        <v>93</v>
      </c>
      <c r="S6" s="19" t="s">
        <v>93</v>
      </c>
    </row>
    <row r="7" spans="1:19" ht="23.25">
      <c r="A7" s="19" t="s">
        <v>2</v>
      </c>
      <c r="C7" s="19" t="s">
        <v>101</v>
      </c>
      <c r="E7" s="19" t="s">
        <v>102</v>
      </c>
      <c r="G7" s="19" t="s">
        <v>103</v>
      </c>
      <c r="I7" s="19" t="s">
        <v>104</v>
      </c>
      <c r="K7" s="19" t="s">
        <v>97</v>
      </c>
      <c r="M7" s="19" t="s">
        <v>105</v>
      </c>
      <c r="O7" s="19" t="s">
        <v>104</v>
      </c>
      <c r="Q7" s="19" t="s">
        <v>97</v>
      </c>
      <c r="S7" s="19" t="s">
        <v>105</v>
      </c>
    </row>
    <row r="8" spans="1:19" ht="18.75">
      <c r="A8" s="2" t="s">
        <v>41</v>
      </c>
      <c r="C8" s="6" t="s">
        <v>138</v>
      </c>
      <c r="E8" s="4">
        <v>3200000</v>
      </c>
      <c r="G8" s="4">
        <v>685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2192000000</v>
      </c>
      <c r="P8" s="4"/>
      <c r="Q8" s="4">
        <v>0</v>
      </c>
      <c r="R8" s="4"/>
      <c r="S8" s="4">
        <v>2192000000</v>
      </c>
    </row>
    <row r="9" spans="1:19" ht="18.75">
      <c r="A9" s="2" t="s">
        <v>45</v>
      </c>
      <c r="C9" s="6" t="s">
        <v>139</v>
      </c>
      <c r="E9" s="4">
        <v>2826016</v>
      </c>
      <c r="G9" s="4">
        <v>3000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8478048000</v>
      </c>
      <c r="P9" s="4"/>
      <c r="Q9" s="4">
        <v>0</v>
      </c>
      <c r="R9" s="4"/>
      <c r="S9" s="4">
        <v>8478048000</v>
      </c>
    </row>
    <row r="10" spans="1:19" ht="18.75">
      <c r="A10" s="2" t="s">
        <v>49</v>
      </c>
      <c r="C10" s="6" t="s">
        <v>133</v>
      </c>
      <c r="E10" s="4">
        <v>8568762</v>
      </c>
      <c r="G10" s="4">
        <v>105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899720010</v>
      </c>
      <c r="P10" s="4"/>
      <c r="Q10" s="4">
        <v>0</v>
      </c>
      <c r="R10" s="4"/>
      <c r="S10" s="4">
        <v>899720010</v>
      </c>
    </row>
    <row r="11" spans="1:19" ht="18.75">
      <c r="A11" s="2" t="s">
        <v>52</v>
      </c>
      <c r="C11" s="6" t="s">
        <v>106</v>
      </c>
      <c r="E11" s="4">
        <v>1600000</v>
      </c>
      <c r="G11" s="4">
        <v>600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960000000</v>
      </c>
      <c r="P11" s="4"/>
      <c r="Q11" s="4">
        <v>0</v>
      </c>
      <c r="R11" s="4"/>
      <c r="S11" s="4">
        <v>960000000</v>
      </c>
    </row>
    <row r="12" spans="1:19" ht="18.75">
      <c r="A12" s="2" t="s">
        <v>46</v>
      </c>
      <c r="C12" s="6" t="s">
        <v>144</v>
      </c>
      <c r="E12" s="4">
        <v>1000000</v>
      </c>
      <c r="G12" s="4">
        <v>5600</v>
      </c>
      <c r="H12" s="4"/>
      <c r="I12" s="4">
        <v>5600000000</v>
      </c>
      <c r="J12" s="4"/>
      <c r="K12" s="4">
        <v>311513583</v>
      </c>
      <c r="L12" s="4"/>
      <c r="M12" s="4">
        <v>5288486417</v>
      </c>
      <c r="N12" s="4"/>
      <c r="O12" s="4">
        <v>5600000000</v>
      </c>
      <c r="P12" s="4"/>
      <c r="Q12" s="4">
        <v>311513583</v>
      </c>
      <c r="R12" s="4"/>
      <c r="S12" s="4">
        <v>5288486417</v>
      </c>
    </row>
    <row r="13" spans="1:19" ht="18.75">
      <c r="A13" s="2" t="s">
        <v>55</v>
      </c>
      <c r="C13" s="6" t="s">
        <v>142</v>
      </c>
      <c r="E13" s="4">
        <v>2500666</v>
      </c>
      <c r="G13" s="4">
        <v>2000</v>
      </c>
      <c r="H13" s="4"/>
      <c r="I13" s="4">
        <v>5001332000</v>
      </c>
      <c r="J13" s="4"/>
      <c r="K13" s="4">
        <v>718666475</v>
      </c>
      <c r="L13" s="4"/>
      <c r="M13" s="4">
        <v>4282665525</v>
      </c>
      <c r="N13" s="4"/>
      <c r="O13" s="4">
        <v>5001332000</v>
      </c>
      <c r="P13" s="4"/>
      <c r="Q13" s="4">
        <v>718666475</v>
      </c>
      <c r="R13" s="4"/>
      <c r="S13" s="4">
        <v>4282665525</v>
      </c>
    </row>
    <row r="14" spans="1:19" ht="18.75">
      <c r="A14" s="2" t="s">
        <v>21</v>
      </c>
      <c r="C14" s="6" t="s">
        <v>107</v>
      </c>
      <c r="E14" s="4">
        <v>550000</v>
      </c>
      <c r="G14" s="4">
        <v>27500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15125000000</v>
      </c>
      <c r="P14" s="4"/>
      <c r="Q14" s="4">
        <v>0</v>
      </c>
      <c r="R14" s="4"/>
      <c r="S14" s="4">
        <v>15125000000</v>
      </c>
    </row>
    <row r="15" spans="1:19" ht="18.75">
      <c r="A15" s="2" t="s">
        <v>61</v>
      </c>
      <c r="C15" s="6" t="s">
        <v>135</v>
      </c>
      <c r="E15" s="4">
        <v>2353955</v>
      </c>
      <c r="G15" s="4">
        <v>800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1883164000</v>
      </c>
      <c r="P15" s="4"/>
      <c r="Q15" s="4">
        <v>6427181</v>
      </c>
      <c r="R15" s="4"/>
      <c r="S15" s="4">
        <v>1876736819</v>
      </c>
    </row>
    <row r="16" spans="1:19" ht="18.75">
      <c r="A16" s="2" t="s">
        <v>28</v>
      </c>
      <c r="C16" s="6" t="s">
        <v>108</v>
      </c>
      <c r="E16" s="4">
        <v>600000</v>
      </c>
      <c r="G16" s="4">
        <v>5700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3420000000</v>
      </c>
      <c r="P16" s="4"/>
      <c r="Q16" s="4">
        <v>0</v>
      </c>
      <c r="R16" s="4"/>
      <c r="S16" s="4">
        <v>3420000000</v>
      </c>
    </row>
    <row r="17" spans="1:19" ht="18.75">
      <c r="A17" s="2" t="s">
        <v>23</v>
      </c>
      <c r="C17" s="6" t="s">
        <v>145</v>
      </c>
      <c r="E17" s="4">
        <v>279936</v>
      </c>
      <c r="G17" s="4">
        <v>24300</v>
      </c>
      <c r="H17" s="4"/>
      <c r="I17" s="4">
        <v>6802444800</v>
      </c>
      <c r="J17" s="4"/>
      <c r="K17" s="4">
        <v>37070544</v>
      </c>
      <c r="L17" s="4"/>
      <c r="M17" s="4">
        <v>6765374256</v>
      </c>
      <c r="N17" s="4"/>
      <c r="O17" s="4">
        <v>6802444800</v>
      </c>
      <c r="P17" s="4"/>
      <c r="Q17" s="4">
        <v>37070544</v>
      </c>
      <c r="R17" s="4"/>
      <c r="S17" s="4">
        <v>6765374256</v>
      </c>
    </row>
    <row r="18" spans="1:19" ht="18.75">
      <c r="A18" s="2" t="s">
        <v>25</v>
      </c>
      <c r="C18" s="6" t="s">
        <v>134</v>
      </c>
      <c r="E18" s="4">
        <v>1123919</v>
      </c>
      <c r="G18" s="4">
        <v>7220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8114695180</v>
      </c>
      <c r="P18" s="4"/>
      <c r="Q18" s="4">
        <v>0</v>
      </c>
      <c r="R18" s="4"/>
      <c r="S18" s="4">
        <v>8114695180</v>
      </c>
    </row>
    <row r="19" spans="1:19" ht="18.75">
      <c r="A19" s="2" t="s">
        <v>53</v>
      </c>
      <c r="C19" s="6" t="s">
        <v>136</v>
      </c>
      <c r="E19" s="4">
        <v>1073224</v>
      </c>
      <c r="G19" s="4">
        <v>3500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3756284000</v>
      </c>
      <c r="P19" s="4"/>
      <c r="Q19" s="4">
        <v>0</v>
      </c>
      <c r="R19" s="4"/>
      <c r="S19" s="4">
        <v>3756284000</v>
      </c>
    </row>
    <row r="20" spans="1:19" ht="18.75">
      <c r="A20" s="2" t="s">
        <v>56</v>
      </c>
      <c r="C20" s="6" t="s">
        <v>5</v>
      </c>
      <c r="E20" s="4">
        <v>5000000</v>
      </c>
      <c r="G20" s="4">
        <v>540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2700000000</v>
      </c>
      <c r="P20" s="4"/>
      <c r="Q20" s="4">
        <v>0</v>
      </c>
      <c r="R20" s="4"/>
      <c r="S20" s="4">
        <v>2700000000</v>
      </c>
    </row>
    <row r="21" spans="1:19" ht="18.75">
      <c r="A21" s="2" t="s">
        <v>18</v>
      </c>
      <c r="C21" s="6" t="s">
        <v>5</v>
      </c>
      <c r="E21" s="4">
        <v>2000000</v>
      </c>
      <c r="G21" s="4">
        <v>220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28">
        <v>440000000</v>
      </c>
      <c r="P21" s="4"/>
      <c r="Q21" s="4">
        <v>0</v>
      </c>
      <c r="R21" s="4"/>
      <c r="S21" s="4">
        <v>440000000</v>
      </c>
    </row>
    <row r="22" spans="1:19" ht="18.75">
      <c r="A22" s="2" t="s">
        <v>19</v>
      </c>
      <c r="C22" s="6" t="s">
        <v>140</v>
      </c>
      <c r="E22" s="4">
        <v>2000000</v>
      </c>
      <c r="G22" s="4">
        <v>3359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28">
        <v>6718000000</v>
      </c>
      <c r="P22" s="4"/>
      <c r="Q22" s="4">
        <v>373705045</v>
      </c>
      <c r="R22" s="4"/>
      <c r="S22" s="4">
        <v>6344294955</v>
      </c>
    </row>
    <row r="23" spans="1:19" ht="19.5" thickBot="1">
      <c r="E23" s="17"/>
      <c r="I23" s="8">
        <f>SUM(I8:I22)</f>
        <v>17403776800</v>
      </c>
      <c r="J23" s="4"/>
      <c r="K23" s="8">
        <f>SUM(K8:K22)</f>
        <v>1067250602</v>
      </c>
      <c r="L23" s="4"/>
      <c r="M23" s="8">
        <f>SUM(M8:M22)</f>
        <v>16336526198</v>
      </c>
      <c r="N23" s="4"/>
      <c r="O23" s="29">
        <f>SUM(O8:O22)</f>
        <v>72090687990</v>
      </c>
      <c r="P23" s="4"/>
      <c r="Q23" s="8">
        <f>SUM(Q8:Q22)</f>
        <v>1447382828</v>
      </c>
      <c r="R23" s="4"/>
      <c r="S23" s="8">
        <f>SUM(S8:S22)</f>
        <v>70643305162</v>
      </c>
    </row>
    <row r="24" spans="1:19" ht="19.5" thickTop="1">
      <c r="E24" s="6"/>
      <c r="O24" s="30"/>
    </row>
    <row r="25" spans="1:19" ht="15.75">
      <c r="O25" s="31"/>
    </row>
    <row r="26" spans="1:19" ht="15.75">
      <c r="O26" s="31"/>
    </row>
    <row r="27" spans="1:19" ht="15.75">
      <c r="O27" s="31"/>
    </row>
    <row r="28" spans="1:19" ht="15.75">
      <c r="O28" s="2"/>
    </row>
    <row r="29" spans="1:19" ht="15.75">
      <c r="O29" s="2"/>
    </row>
    <row r="30" spans="1:19" ht="15.75">
      <c r="O30" s="2"/>
    </row>
    <row r="31" spans="1:19" ht="15.75">
      <c r="O31" s="2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5"/>
  <sheetViews>
    <sheetView rightToLeft="1" view="pageBreakPreview" zoomScale="60" zoomScaleNormal="100" workbookViewId="0">
      <selection activeCell="I55" sqref="I55:O59"/>
    </sheetView>
  </sheetViews>
  <sheetFormatPr defaultRowHeight="15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3.25">
      <c r="A3" s="20" t="s">
        <v>90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3.25">
      <c r="A4" s="20" t="str">
        <f>'درآمد سود سهام'!A4:S4</f>
        <v>برای ماه منتهی به 1403/02/31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3.25">
      <c r="A6" s="20" t="s">
        <v>2</v>
      </c>
      <c r="C6" s="19" t="s">
        <v>92</v>
      </c>
      <c r="D6" s="19" t="s">
        <v>92</v>
      </c>
      <c r="E6" s="19" t="s">
        <v>92</v>
      </c>
      <c r="F6" s="19" t="s">
        <v>92</v>
      </c>
      <c r="G6" s="19" t="s">
        <v>92</v>
      </c>
      <c r="H6" s="19" t="s">
        <v>92</v>
      </c>
      <c r="I6" s="19" t="s">
        <v>92</v>
      </c>
      <c r="K6" s="19" t="s">
        <v>93</v>
      </c>
      <c r="L6" s="19" t="s">
        <v>93</v>
      </c>
      <c r="M6" s="19" t="s">
        <v>93</v>
      </c>
      <c r="N6" s="19" t="s">
        <v>93</v>
      </c>
      <c r="O6" s="19" t="s">
        <v>93</v>
      </c>
      <c r="P6" s="19" t="s">
        <v>93</v>
      </c>
      <c r="Q6" s="19" t="s">
        <v>93</v>
      </c>
    </row>
    <row r="7" spans="1:17" ht="23.25">
      <c r="A7" s="19" t="s">
        <v>2</v>
      </c>
      <c r="C7" s="19" t="s">
        <v>6</v>
      </c>
      <c r="E7" s="19" t="s">
        <v>109</v>
      </c>
      <c r="G7" s="19" t="s">
        <v>110</v>
      </c>
      <c r="I7" s="19" t="s">
        <v>111</v>
      </c>
      <c r="K7" s="19" t="s">
        <v>6</v>
      </c>
      <c r="M7" s="19" t="s">
        <v>109</v>
      </c>
      <c r="O7" s="19" t="s">
        <v>110</v>
      </c>
      <c r="Q7" s="19" t="s">
        <v>111</v>
      </c>
    </row>
    <row r="8" spans="1:17" ht="18.75">
      <c r="A8" s="2" t="s">
        <v>44</v>
      </c>
      <c r="C8" s="4">
        <v>5430800</v>
      </c>
      <c r="D8" s="4"/>
      <c r="E8" s="4">
        <v>100141929027</v>
      </c>
      <c r="F8" s="4"/>
      <c r="G8" s="4">
        <v>98306443535</v>
      </c>
      <c r="H8" s="4"/>
      <c r="I8" s="4">
        <v>1835485492</v>
      </c>
      <c r="J8" s="4"/>
      <c r="K8" s="4">
        <v>5430800</v>
      </c>
      <c r="L8" s="4"/>
      <c r="M8" s="4">
        <v>100141929027</v>
      </c>
      <c r="N8" s="4"/>
      <c r="O8" s="4">
        <v>83514589867</v>
      </c>
      <c r="P8" s="4"/>
      <c r="Q8" s="4">
        <v>16627339160</v>
      </c>
    </row>
    <row r="9" spans="1:17" ht="18.75">
      <c r="A9" s="2" t="s">
        <v>143</v>
      </c>
      <c r="C9" s="4">
        <v>625000</v>
      </c>
      <c r="D9" s="4"/>
      <c r="E9" s="4">
        <v>5808979687</v>
      </c>
      <c r="F9" s="4"/>
      <c r="G9" s="4">
        <v>5292301050</v>
      </c>
      <c r="H9" s="4"/>
      <c r="I9" s="4">
        <v>516678637</v>
      </c>
      <c r="J9" s="4"/>
      <c r="K9" s="4">
        <v>625000</v>
      </c>
      <c r="L9" s="4"/>
      <c r="M9" s="4">
        <v>5808979687</v>
      </c>
      <c r="N9" s="4"/>
      <c r="O9" s="4">
        <v>5292301050</v>
      </c>
      <c r="P9" s="4"/>
      <c r="Q9" s="4">
        <v>516678637</v>
      </c>
    </row>
    <row r="10" spans="1:17" ht="18.75">
      <c r="A10" s="2" t="s">
        <v>16</v>
      </c>
      <c r="C10" s="4">
        <v>12418268</v>
      </c>
      <c r="D10" s="4"/>
      <c r="E10" s="4">
        <v>39366225604</v>
      </c>
      <c r="F10" s="4"/>
      <c r="G10" s="4">
        <v>43600347706</v>
      </c>
      <c r="H10" s="4"/>
      <c r="I10" s="4">
        <v>-4234122101</v>
      </c>
      <c r="J10" s="4"/>
      <c r="K10" s="4">
        <v>12418268</v>
      </c>
      <c r="L10" s="4"/>
      <c r="M10" s="4">
        <v>39366225604</v>
      </c>
      <c r="N10" s="4"/>
      <c r="O10" s="4">
        <v>48451688773</v>
      </c>
      <c r="P10" s="4"/>
      <c r="Q10" s="4">
        <v>-9085463168</v>
      </c>
    </row>
    <row r="11" spans="1:17" ht="18.75">
      <c r="A11" s="2" t="s">
        <v>38</v>
      </c>
      <c r="C11" s="4">
        <v>2000000</v>
      </c>
      <c r="D11" s="4"/>
      <c r="E11" s="4">
        <v>24453630000</v>
      </c>
      <c r="F11" s="4"/>
      <c r="G11" s="4">
        <v>27116850482</v>
      </c>
      <c r="H11" s="4"/>
      <c r="I11" s="4">
        <v>-2663220482</v>
      </c>
      <c r="J11" s="4"/>
      <c r="K11" s="4">
        <v>2000000</v>
      </c>
      <c r="L11" s="4"/>
      <c r="M11" s="4">
        <v>24453630000</v>
      </c>
      <c r="N11" s="4"/>
      <c r="O11" s="4">
        <v>18290520047</v>
      </c>
      <c r="P11" s="4"/>
      <c r="Q11" s="4">
        <v>6163109953</v>
      </c>
    </row>
    <row r="12" spans="1:17" ht="18.75">
      <c r="A12" s="2" t="s">
        <v>43</v>
      </c>
      <c r="C12" s="4">
        <v>7000000</v>
      </c>
      <c r="D12" s="4"/>
      <c r="E12" s="4">
        <v>23783640300</v>
      </c>
      <c r="F12" s="4"/>
      <c r="G12" s="4">
        <v>27019273050</v>
      </c>
      <c r="H12" s="4"/>
      <c r="I12" s="4">
        <v>-3235632750</v>
      </c>
      <c r="J12" s="4"/>
      <c r="K12" s="4">
        <v>7000000</v>
      </c>
      <c r="L12" s="4"/>
      <c r="M12" s="4">
        <v>23783640300</v>
      </c>
      <c r="N12" s="4"/>
      <c r="O12" s="4">
        <v>33498057376</v>
      </c>
      <c r="P12" s="4"/>
      <c r="Q12" s="4">
        <v>-9714417076</v>
      </c>
    </row>
    <row r="13" spans="1:17" ht="18.75">
      <c r="A13" s="2" t="s">
        <v>20</v>
      </c>
      <c r="C13" s="4">
        <v>11200000</v>
      </c>
      <c r="D13" s="4"/>
      <c r="E13" s="4">
        <v>142173007200</v>
      </c>
      <c r="F13" s="4"/>
      <c r="G13" s="4">
        <v>140391669600</v>
      </c>
      <c r="H13" s="4"/>
      <c r="I13" s="4">
        <v>1781337600</v>
      </c>
      <c r="J13" s="4"/>
      <c r="K13" s="4">
        <v>11200000</v>
      </c>
      <c r="L13" s="4"/>
      <c r="M13" s="4">
        <v>142173007200</v>
      </c>
      <c r="N13" s="4"/>
      <c r="O13" s="4">
        <v>140286635880</v>
      </c>
      <c r="P13" s="4"/>
      <c r="Q13" s="4">
        <v>1886371320</v>
      </c>
    </row>
    <row r="14" spans="1:17" ht="18.75">
      <c r="A14" s="2" t="s">
        <v>56</v>
      </c>
      <c r="C14" s="4">
        <v>5000000</v>
      </c>
      <c r="D14" s="4"/>
      <c r="E14" s="4">
        <v>30219120000</v>
      </c>
      <c r="F14" s="4"/>
      <c r="G14" s="4">
        <v>34891155000</v>
      </c>
      <c r="H14" s="4"/>
      <c r="I14" s="4">
        <v>-4672035000</v>
      </c>
      <c r="J14" s="4"/>
      <c r="K14" s="4">
        <v>5000000</v>
      </c>
      <c r="L14" s="4"/>
      <c r="M14" s="4">
        <v>30219120000</v>
      </c>
      <c r="N14" s="4"/>
      <c r="O14" s="4">
        <v>37383913800</v>
      </c>
      <c r="P14" s="4"/>
      <c r="Q14" s="4">
        <v>-7164793800</v>
      </c>
    </row>
    <row r="15" spans="1:17" ht="18.75">
      <c r="A15" s="2" t="s">
        <v>34</v>
      </c>
      <c r="C15" s="4">
        <v>3300000</v>
      </c>
      <c r="D15" s="4"/>
      <c r="E15" s="4">
        <v>22896947700</v>
      </c>
      <c r="F15" s="4"/>
      <c r="G15" s="4">
        <v>24766755750</v>
      </c>
      <c r="H15" s="4"/>
      <c r="I15" s="4">
        <v>-1869808050</v>
      </c>
      <c r="J15" s="4"/>
      <c r="K15" s="4">
        <v>3300000</v>
      </c>
      <c r="L15" s="4"/>
      <c r="M15" s="4">
        <v>22896947700</v>
      </c>
      <c r="N15" s="4"/>
      <c r="O15" s="4">
        <v>28845342900</v>
      </c>
      <c r="P15" s="4"/>
      <c r="Q15" s="4">
        <v>-5948395200</v>
      </c>
    </row>
    <row r="16" spans="1:17" ht="18.75">
      <c r="A16" s="2" t="s">
        <v>22</v>
      </c>
      <c r="C16" s="4">
        <v>5009950</v>
      </c>
      <c r="D16" s="4"/>
      <c r="E16" s="4">
        <v>78985033048</v>
      </c>
      <c r="F16" s="4"/>
      <c r="G16" s="4">
        <v>88347697747</v>
      </c>
      <c r="H16" s="4"/>
      <c r="I16" s="4">
        <v>-9362664698</v>
      </c>
      <c r="J16" s="4"/>
      <c r="K16" s="4">
        <v>5009950</v>
      </c>
      <c r="L16" s="4"/>
      <c r="M16" s="4">
        <v>78985033048</v>
      </c>
      <c r="N16" s="4"/>
      <c r="O16" s="4">
        <v>81428340087</v>
      </c>
      <c r="P16" s="4"/>
      <c r="Q16" s="4">
        <v>-2443307038</v>
      </c>
    </row>
    <row r="17" spans="1:17" ht="18.75">
      <c r="A17" s="2" t="s">
        <v>15</v>
      </c>
      <c r="C17" s="4">
        <v>80467959</v>
      </c>
      <c r="D17" s="4"/>
      <c r="E17" s="4">
        <v>134941737624</v>
      </c>
      <c r="F17" s="4"/>
      <c r="G17" s="4">
        <v>141580839119</v>
      </c>
      <c r="H17" s="4"/>
      <c r="I17" s="4">
        <v>-6639101494</v>
      </c>
      <c r="J17" s="4"/>
      <c r="K17" s="4">
        <v>80467959</v>
      </c>
      <c r="L17" s="4"/>
      <c r="M17" s="4">
        <v>134941737624</v>
      </c>
      <c r="N17" s="4"/>
      <c r="O17" s="4">
        <v>126382344961</v>
      </c>
      <c r="P17" s="4"/>
      <c r="Q17" s="4">
        <v>8559392663</v>
      </c>
    </row>
    <row r="18" spans="1:17" ht="18.75">
      <c r="A18" s="2" t="s">
        <v>19</v>
      </c>
      <c r="C18" s="4">
        <v>2000000</v>
      </c>
      <c r="D18" s="4"/>
      <c r="E18" s="4">
        <v>67495995000</v>
      </c>
      <c r="F18" s="4"/>
      <c r="G18" s="4">
        <v>73659105000</v>
      </c>
      <c r="H18" s="4"/>
      <c r="I18" s="4">
        <v>-6163110000</v>
      </c>
      <c r="J18" s="4"/>
      <c r="K18" s="4">
        <v>2000000</v>
      </c>
      <c r="L18" s="4"/>
      <c r="M18" s="4">
        <v>67495995000</v>
      </c>
      <c r="N18" s="4"/>
      <c r="O18" s="4">
        <v>71173980000</v>
      </c>
      <c r="P18" s="4"/>
      <c r="Q18" s="4">
        <v>-3677985000</v>
      </c>
    </row>
    <row r="19" spans="1:17" ht="18.75">
      <c r="A19" s="2" t="s">
        <v>25</v>
      </c>
      <c r="C19" s="4">
        <v>1123919</v>
      </c>
      <c r="D19" s="4"/>
      <c r="E19" s="4">
        <v>54800213999</v>
      </c>
      <c r="F19" s="4"/>
      <c r="G19" s="4">
        <v>67369070421</v>
      </c>
      <c r="H19" s="4"/>
      <c r="I19" s="4">
        <v>-12568856421</v>
      </c>
      <c r="J19" s="4"/>
      <c r="K19" s="4">
        <v>1123919</v>
      </c>
      <c r="L19" s="4"/>
      <c r="M19" s="4">
        <v>54800213999</v>
      </c>
      <c r="N19" s="4"/>
      <c r="O19" s="4">
        <v>48320270244</v>
      </c>
      <c r="P19" s="4"/>
      <c r="Q19" s="4">
        <v>6479943755</v>
      </c>
    </row>
    <row r="20" spans="1:17" ht="18.75">
      <c r="A20" s="2" t="s">
        <v>52</v>
      </c>
      <c r="C20" s="4">
        <v>1600000</v>
      </c>
      <c r="D20" s="4"/>
      <c r="E20" s="4">
        <v>10401739200</v>
      </c>
      <c r="F20" s="4"/>
      <c r="G20" s="4">
        <v>11403741600</v>
      </c>
      <c r="H20" s="4"/>
      <c r="I20" s="4">
        <v>-1002002400</v>
      </c>
      <c r="J20" s="4"/>
      <c r="K20" s="4">
        <v>1600000</v>
      </c>
      <c r="L20" s="4"/>
      <c r="M20" s="4">
        <v>10401739200</v>
      </c>
      <c r="N20" s="4"/>
      <c r="O20" s="4">
        <v>12676125600</v>
      </c>
      <c r="P20" s="4"/>
      <c r="Q20" s="4">
        <v>-2274386400</v>
      </c>
    </row>
    <row r="21" spans="1:17" ht="18.75">
      <c r="A21" s="2" t="s">
        <v>31</v>
      </c>
      <c r="C21" s="4">
        <v>1288329</v>
      </c>
      <c r="D21" s="4"/>
      <c r="E21" s="4">
        <v>20106416046</v>
      </c>
      <c r="F21" s="4"/>
      <c r="G21" s="4">
        <v>23141723918</v>
      </c>
      <c r="H21" s="4"/>
      <c r="I21" s="4">
        <v>-3035307871</v>
      </c>
      <c r="J21" s="4"/>
      <c r="K21" s="4">
        <v>1288329</v>
      </c>
      <c r="L21" s="4"/>
      <c r="M21" s="4">
        <v>20106416046</v>
      </c>
      <c r="N21" s="4"/>
      <c r="O21" s="4">
        <v>19312404746</v>
      </c>
      <c r="P21" s="4"/>
      <c r="Q21" s="4">
        <v>794011300</v>
      </c>
    </row>
    <row r="22" spans="1:17" ht="18.75">
      <c r="A22" s="2" t="s">
        <v>59</v>
      </c>
      <c r="C22" s="4">
        <v>4810362</v>
      </c>
      <c r="D22" s="4"/>
      <c r="E22" s="4">
        <v>22416798742</v>
      </c>
      <c r="F22" s="4"/>
      <c r="G22" s="4">
        <v>22421580482</v>
      </c>
      <c r="H22" s="4"/>
      <c r="I22" s="4">
        <v>-4781739</v>
      </c>
      <c r="J22" s="4"/>
      <c r="K22" s="4">
        <v>4810362</v>
      </c>
      <c r="L22" s="4"/>
      <c r="M22" s="4">
        <v>22416798742</v>
      </c>
      <c r="N22" s="4"/>
      <c r="O22" s="4">
        <v>20631507750</v>
      </c>
      <c r="P22" s="4"/>
      <c r="Q22" s="4">
        <v>1785290992</v>
      </c>
    </row>
    <row r="23" spans="1:17" ht="18.75">
      <c r="A23" s="2" t="s">
        <v>46</v>
      </c>
      <c r="C23" s="4">
        <v>1000000</v>
      </c>
      <c r="D23" s="4"/>
      <c r="E23" s="4">
        <v>29821500000</v>
      </c>
      <c r="F23" s="4"/>
      <c r="G23" s="4">
        <v>38589021000</v>
      </c>
      <c r="H23" s="4"/>
      <c r="I23" s="4">
        <v>-8767521000</v>
      </c>
      <c r="J23" s="4"/>
      <c r="K23" s="4">
        <v>1000000</v>
      </c>
      <c r="L23" s="4"/>
      <c r="M23" s="4">
        <v>29821500000</v>
      </c>
      <c r="N23" s="4"/>
      <c r="O23" s="4">
        <v>29387246080</v>
      </c>
      <c r="P23" s="4"/>
      <c r="Q23" s="4">
        <v>434253920</v>
      </c>
    </row>
    <row r="24" spans="1:17" ht="18.75">
      <c r="A24" s="2" t="s">
        <v>57</v>
      </c>
      <c r="C24" s="4">
        <v>26000000</v>
      </c>
      <c r="D24" s="4"/>
      <c r="E24" s="4">
        <v>178332570000</v>
      </c>
      <c r="F24" s="4"/>
      <c r="G24" s="4">
        <v>184793895000</v>
      </c>
      <c r="H24" s="4"/>
      <c r="I24" s="4">
        <v>-6461325000</v>
      </c>
      <c r="J24" s="4"/>
      <c r="K24" s="4">
        <v>26000000</v>
      </c>
      <c r="L24" s="4"/>
      <c r="M24" s="4">
        <v>178332570000</v>
      </c>
      <c r="N24" s="4"/>
      <c r="O24" s="4">
        <v>139167000099</v>
      </c>
      <c r="P24" s="4"/>
      <c r="Q24" s="4">
        <v>39165569901</v>
      </c>
    </row>
    <row r="25" spans="1:17" ht="18.75">
      <c r="A25" s="2" t="s">
        <v>45</v>
      </c>
      <c r="C25" s="4">
        <v>1826155</v>
      </c>
      <c r="D25" s="4"/>
      <c r="E25" s="4">
        <v>34998779203</v>
      </c>
      <c r="F25" s="4"/>
      <c r="G25" s="4">
        <v>40624230452</v>
      </c>
      <c r="H25" s="4"/>
      <c r="I25" s="4">
        <v>-5625451248</v>
      </c>
      <c r="J25" s="4"/>
      <c r="K25" s="4">
        <v>1826155</v>
      </c>
      <c r="L25" s="4"/>
      <c r="M25" s="4">
        <v>34998779203</v>
      </c>
      <c r="N25" s="4"/>
      <c r="O25" s="4">
        <v>37140820970</v>
      </c>
      <c r="P25" s="4"/>
      <c r="Q25" s="4">
        <v>-2142041766</v>
      </c>
    </row>
    <row r="26" spans="1:17" ht="18.75">
      <c r="A26" s="2" t="s">
        <v>49</v>
      </c>
      <c r="C26" s="4">
        <v>10166328</v>
      </c>
      <c r="D26" s="4"/>
      <c r="E26" s="4">
        <v>20120724151</v>
      </c>
      <c r="F26" s="4"/>
      <c r="G26" s="4">
        <v>19665961425</v>
      </c>
      <c r="H26" s="4"/>
      <c r="I26" s="4">
        <v>454762726</v>
      </c>
      <c r="J26" s="4"/>
      <c r="K26" s="4">
        <v>10166328</v>
      </c>
      <c r="L26" s="4"/>
      <c r="M26" s="4">
        <v>20120724151</v>
      </c>
      <c r="N26" s="4"/>
      <c r="O26" s="4">
        <v>21081500218</v>
      </c>
      <c r="P26" s="4"/>
      <c r="Q26" s="4">
        <v>-960776066</v>
      </c>
    </row>
    <row r="27" spans="1:17" ht="18.75">
      <c r="A27" s="2" t="s">
        <v>14</v>
      </c>
      <c r="C27" s="4">
        <v>12941919</v>
      </c>
      <c r="D27" s="4"/>
      <c r="E27" s="4">
        <v>27054915365</v>
      </c>
      <c r="F27" s="4"/>
      <c r="G27" s="4">
        <v>31428986323</v>
      </c>
      <c r="H27" s="4"/>
      <c r="I27" s="4">
        <v>-4374070957</v>
      </c>
      <c r="J27" s="4"/>
      <c r="K27" s="4">
        <v>12941919</v>
      </c>
      <c r="L27" s="4"/>
      <c r="M27" s="4">
        <v>27054915365</v>
      </c>
      <c r="N27" s="4"/>
      <c r="O27" s="4">
        <v>33460168940</v>
      </c>
      <c r="P27" s="4"/>
      <c r="Q27" s="4">
        <v>-6405253574</v>
      </c>
    </row>
    <row r="28" spans="1:17" ht="18.75">
      <c r="A28" s="2" t="s">
        <v>30</v>
      </c>
      <c r="C28" s="4">
        <v>2417362</v>
      </c>
      <c r="D28" s="4"/>
      <c r="E28" s="4">
        <v>63751024807</v>
      </c>
      <c r="F28" s="4"/>
      <c r="G28" s="4">
        <v>69325935382</v>
      </c>
      <c r="H28" s="4"/>
      <c r="I28" s="4">
        <v>-5574910574</v>
      </c>
      <c r="J28" s="4"/>
      <c r="K28" s="4">
        <v>2417362</v>
      </c>
      <c r="L28" s="4"/>
      <c r="M28" s="4">
        <v>63751024807</v>
      </c>
      <c r="N28" s="4"/>
      <c r="O28" s="4">
        <v>72209509817</v>
      </c>
      <c r="P28" s="4"/>
      <c r="Q28" s="4">
        <v>-8458485009</v>
      </c>
    </row>
    <row r="29" spans="1:17" ht="18.75">
      <c r="A29" s="2" t="s">
        <v>53</v>
      </c>
      <c r="C29" s="4">
        <v>16456882</v>
      </c>
      <c r="D29" s="4"/>
      <c r="E29" s="4">
        <v>24914701489</v>
      </c>
      <c r="F29" s="4"/>
      <c r="G29" s="4">
        <v>24003862137</v>
      </c>
      <c r="H29" s="4"/>
      <c r="I29" s="4">
        <v>910839352</v>
      </c>
      <c r="J29" s="4"/>
      <c r="K29" s="4">
        <v>16456882</v>
      </c>
      <c r="L29" s="4"/>
      <c r="M29" s="4">
        <v>24914701489</v>
      </c>
      <c r="N29" s="4"/>
      <c r="O29" s="4">
        <v>27631112415</v>
      </c>
      <c r="P29" s="4"/>
      <c r="Q29" s="4">
        <v>-2716410925</v>
      </c>
    </row>
    <row r="30" spans="1:17" ht="18.75">
      <c r="A30" s="2" t="s">
        <v>55</v>
      </c>
      <c r="C30" s="4">
        <v>2500666</v>
      </c>
      <c r="D30" s="4"/>
      <c r="E30" s="4">
        <v>56004781950</v>
      </c>
      <c r="F30" s="4"/>
      <c r="G30" s="4">
        <v>60852066673</v>
      </c>
      <c r="H30" s="4"/>
      <c r="I30" s="4">
        <v>-4847284722</v>
      </c>
      <c r="J30" s="4"/>
      <c r="K30" s="4">
        <v>2500666</v>
      </c>
      <c r="L30" s="4"/>
      <c r="M30" s="4">
        <v>56004781950</v>
      </c>
      <c r="N30" s="4"/>
      <c r="O30" s="4">
        <v>49765456486</v>
      </c>
      <c r="P30" s="4"/>
      <c r="Q30" s="4">
        <v>6239325464</v>
      </c>
    </row>
    <row r="31" spans="1:17" ht="18.75">
      <c r="A31" s="2" t="s">
        <v>18</v>
      </c>
      <c r="C31" s="4">
        <v>6300000</v>
      </c>
      <c r="D31" s="4"/>
      <c r="E31" s="4">
        <v>88677212400</v>
      </c>
      <c r="F31" s="4"/>
      <c r="G31" s="4">
        <v>87863085450</v>
      </c>
      <c r="H31" s="4"/>
      <c r="I31" s="4">
        <v>814126950</v>
      </c>
      <c r="J31" s="4"/>
      <c r="K31" s="4">
        <v>6300000</v>
      </c>
      <c r="L31" s="4"/>
      <c r="M31" s="4">
        <v>88677212400</v>
      </c>
      <c r="N31" s="4"/>
      <c r="O31" s="4">
        <v>90315843663</v>
      </c>
      <c r="P31" s="4"/>
      <c r="Q31" s="4">
        <v>-1638631263</v>
      </c>
    </row>
    <row r="32" spans="1:17" ht="18.75">
      <c r="A32" s="2" t="s">
        <v>40</v>
      </c>
      <c r="C32" s="4">
        <v>1900000</v>
      </c>
      <c r="D32" s="4"/>
      <c r="E32" s="4">
        <v>65726586000</v>
      </c>
      <c r="F32" s="4"/>
      <c r="G32" s="4">
        <v>63497925900</v>
      </c>
      <c r="H32" s="4"/>
      <c r="I32" s="4">
        <v>2228660100</v>
      </c>
      <c r="J32" s="4"/>
      <c r="K32" s="4">
        <v>1900000</v>
      </c>
      <c r="L32" s="4"/>
      <c r="M32" s="4">
        <v>65726586000</v>
      </c>
      <c r="N32" s="4"/>
      <c r="O32" s="4">
        <v>52524697728</v>
      </c>
      <c r="P32" s="4"/>
      <c r="Q32" s="4">
        <v>13201888272</v>
      </c>
    </row>
    <row r="33" spans="1:17" ht="18.75">
      <c r="A33" s="2" t="s">
        <v>63</v>
      </c>
      <c r="C33" s="4">
        <v>10056657</v>
      </c>
      <c r="D33" s="4"/>
      <c r="E33" s="4">
        <v>21553143684</v>
      </c>
      <c r="F33" s="4"/>
      <c r="G33" s="4">
        <v>23982370918</v>
      </c>
      <c r="H33" s="4"/>
      <c r="I33" s="4">
        <v>-2429227233</v>
      </c>
      <c r="J33" s="4"/>
      <c r="K33" s="4">
        <v>10056657</v>
      </c>
      <c r="L33" s="4"/>
      <c r="M33" s="4">
        <v>21553143684</v>
      </c>
      <c r="N33" s="4"/>
      <c r="O33" s="4">
        <v>24022272000</v>
      </c>
      <c r="P33" s="4"/>
      <c r="Q33" s="4">
        <v>-2469128315</v>
      </c>
    </row>
    <row r="34" spans="1:17" ht="18.75">
      <c r="A34" s="2" t="s">
        <v>28</v>
      </c>
      <c r="C34" s="4">
        <v>4560000</v>
      </c>
      <c r="D34" s="4"/>
      <c r="E34" s="4">
        <v>35578480932</v>
      </c>
      <c r="F34" s="4"/>
      <c r="G34" s="4">
        <v>35578480932</v>
      </c>
      <c r="H34" s="4"/>
      <c r="I34" s="4">
        <v>0</v>
      </c>
      <c r="J34" s="4"/>
      <c r="K34" s="4">
        <v>4560000</v>
      </c>
      <c r="L34" s="4"/>
      <c r="M34" s="4">
        <v>35578480932</v>
      </c>
      <c r="N34" s="4"/>
      <c r="O34" s="4">
        <v>37903126789</v>
      </c>
      <c r="P34" s="4"/>
      <c r="Q34" s="4">
        <v>-2324645857</v>
      </c>
    </row>
    <row r="35" spans="1:17" ht="18.75">
      <c r="A35" s="2" t="s">
        <v>24</v>
      </c>
      <c r="C35" s="4">
        <v>1800000</v>
      </c>
      <c r="D35" s="4"/>
      <c r="E35" s="4">
        <v>8012440620</v>
      </c>
      <c r="F35" s="4"/>
      <c r="G35" s="4">
        <v>8262941220</v>
      </c>
      <c r="H35" s="4"/>
      <c r="I35" s="4">
        <v>-250500600</v>
      </c>
      <c r="J35" s="4"/>
      <c r="K35" s="4">
        <v>1800000</v>
      </c>
      <c r="L35" s="4"/>
      <c r="M35" s="4">
        <v>8012440620</v>
      </c>
      <c r="N35" s="4"/>
      <c r="O35" s="4">
        <v>9680058900</v>
      </c>
      <c r="P35" s="4"/>
      <c r="Q35" s="4">
        <v>-1667618280</v>
      </c>
    </row>
    <row r="36" spans="1:17" ht="18.75">
      <c r="A36" s="2" t="s">
        <v>37</v>
      </c>
      <c r="C36" s="4">
        <v>25982196</v>
      </c>
      <c r="D36" s="4"/>
      <c r="E36" s="4">
        <v>205587711393</v>
      </c>
      <c r="F36" s="4"/>
      <c r="G36" s="4">
        <v>223925308766</v>
      </c>
      <c r="H36" s="4"/>
      <c r="I36" s="4">
        <v>-18337597372</v>
      </c>
      <c r="J36" s="4"/>
      <c r="K36" s="4">
        <v>25982196</v>
      </c>
      <c r="L36" s="4"/>
      <c r="M36" s="4">
        <v>205587711393</v>
      </c>
      <c r="N36" s="4"/>
      <c r="O36" s="4">
        <v>202230123184</v>
      </c>
      <c r="P36" s="4"/>
      <c r="Q36" s="4">
        <v>3357588209</v>
      </c>
    </row>
    <row r="37" spans="1:17" ht="18.75">
      <c r="A37" s="2" t="s">
        <v>50</v>
      </c>
      <c r="C37" s="4">
        <v>3131631</v>
      </c>
      <c r="D37" s="4"/>
      <c r="E37" s="4">
        <v>66929452604</v>
      </c>
      <c r="F37" s="4"/>
      <c r="G37" s="4">
        <v>69855670532</v>
      </c>
      <c r="H37" s="4"/>
      <c r="I37" s="4">
        <v>-2926217927</v>
      </c>
      <c r="J37" s="4"/>
      <c r="K37" s="4">
        <v>3131631</v>
      </c>
      <c r="L37" s="4"/>
      <c r="M37" s="4">
        <v>66929452604</v>
      </c>
      <c r="N37" s="4"/>
      <c r="O37" s="4">
        <v>58773398379</v>
      </c>
      <c r="P37" s="4"/>
      <c r="Q37" s="4">
        <v>8156054225</v>
      </c>
    </row>
    <row r="38" spans="1:17" ht="18.75">
      <c r="A38" s="2" t="s">
        <v>51</v>
      </c>
      <c r="C38" s="4">
        <v>55000000</v>
      </c>
      <c r="D38" s="4"/>
      <c r="E38" s="4">
        <v>264616110000</v>
      </c>
      <c r="F38" s="4"/>
      <c r="G38" s="4">
        <v>277190842500</v>
      </c>
      <c r="H38" s="4"/>
      <c r="I38" s="4">
        <v>-12574732500</v>
      </c>
      <c r="J38" s="4"/>
      <c r="K38" s="4">
        <v>55000000</v>
      </c>
      <c r="L38" s="4"/>
      <c r="M38" s="4">
        <v>264616110000</v>
      </c>
      <c r="N38" s="4"/>
      <c r="O38" s="4">
        <v>217476049996</v>
      </c>
      <c r="P38" s="4"/>
      <c r="Q38" s="4">
        <v>47140060004</v>
      </c>
    </row>
    <row r="39" spans="1:17" ht="18.75">
      <c r="A39" s="2" t="s">
        <v>21</v>
      </c>
      <c r="C39" s="4">
        <v>735000</v>
      </c>
      <c r="D39" s="4"/>
      <c r="E39" s="4">
        <v>108103533930</v>
      </c>
      <c r="F39" s="4"/>
      <c r="G39" s="4">
        <v>114723012285</v>
      </c>
      <c r="H39" s="4"/>
      <c r="I39" s="4">
        <v>-6619478355</v>
      </c>
      <c r="J39" s="4"/>
      <c r="K39" s="4">
        <v>735000</v>
      </c>
      <c r="L39" s="4"/>
      <c r="M39" s="4">
        <v>108103533930</v>
      </c>
      <c r="N39" s="4"/>
      <c r="O39" s="4">
        <v>118836693348</v>
      </c>
      <c r="P39" s="4"/>
      <c r="Q39" s="4">
        <v>-10733159418</v>
      </c>
    </row>
    <row r="40" spans="1:17" ht="18.75">
      <c r="A40" s="2" t="s">
        <v>61</v>
      </c>
      <c r="C40" s="4">
        <v>3519991</v>
      </c>
      <c r="D40" s="4"/>
      <c r="E40" s="4">
        <v>16564488751</v>
      </c>
      <c r="F40" s="4"/>
      <c r="G40" s="4">
        <v>18509958913</v>
      </c>
      <c r="H40" s="4"/>
      <c r="I40" s="4">
        <v>-1945470161</v>
      </c>
      <c r="J40" s="4"/>
      <c r="K40" s="4">
        <v>3519991</v>
      </c>
      <c r="L40" s="4"/>
      <c r="M40" s="4">
        <v>16564488751</v>
      </c>
      <c r="N40" s="4"/>
      <c r="O40" s="4">
        <v>15911652980</v>
      </c>
      <c r="P40" s="4"/>
      <c r="Q40" s="4">
        <v>652835771</v>
      </c>
    </row>
    <row r="41" spans="1:17" ht="18.75">
      <c r="A41" s="2" t="s">
        <v>47</v>
      </c>
      <c r="C41" s="4">
        <v>18039424</v>
      </c>
      <c r="D41" s="4"/>
      <c r="E41" s="4">
        <v>68769562953</v>
      </c>
      <c r="F41" s="4"/>
      <c r="G41" s="4">
        <v>71477308456</v>
      </c>
      <c r="H41" s="4"/>
      <c r="I41" s="4">
        <v>-2707745502</v>
      </c>
      <c r="J41" s="4"/>
      <c r="K41" s="4">
        <v>18039424</v>
      </c>
      <c r="L41" s="4"/>
      <c r="M41" s="4">
        <v>68769562953</v>
      </c>
      <c r="N41" s="4"/>
      <c r="O41" s="4">
        <v>78062810079</v>
      </c>
      <c r="P41" s="4"/>
      <c r="Q41" s="4">
        <v>-9293247125</v>
      </c>
    </row>
    <row r="42" spans="1:17" ht="18.75">
      <c r="A42" s="2" t="s">
        <v>58</v>
      </c>
      <c r="C42" s="4">
        <v>4564017</v>
      </c>
      <c r="D42" s="4"/>
      <c r="E42" s="4">
        <v>67916810649</v>
      </c>
      <c r="F42" s="4"/>
      <c r="G42" s="4">
        <v>69368606201</v>
      </c>
      <c r="H42" s="4"/>
      <c r="I42" s="4">
        <v>-1451795551</v>
      </c>
      <c r="J42" s="4"/>
      <c r="K42" s="4">
        <v>4564017</v>
      </c>
      <c r="L42" s="4"/>
      <c r="M42" s="4">
        <v>67916810649</v>
      </c>
      <c r="N42" s="4"/>
      <c r="O42" s="4">
        <v>72708992010</v>
      </c>
      <c r="P42" s="4"/>
      <c r="Q42" s="4">
        <v>-4792181360</v>
      </c>
    </row>
    <row r="43" spans="1:17" ht="18.75">
      <c r="A43" s="2" t="s">
        <v>60</v>
      </c>
      <c r="C43" s="4">
        <v>9360000</v>
      </c>
      <c r="D43" s="4"/>
      <c r="E43" s="4">
        <v>65688414480</v>
      </c>
      <c r="F43" s="4"/>
      <c r="G43" s="4">
        <v>64106682120</v>
      </c>
      <c r="H43" s="4"/>
      <c r="I43" s="4">
        <v>1581732360</v>
      </c>
      <c r="J43" s="4"/>
      <c r="K43" s="4">
        <v>9360000</v>
      </c>
      <c r="L43" s="4"/>
      <c r="M43" s="4">
        <v>65688414480</v>
      </c>
      <c r="N43" s="4"/>
      <c r="O43" s="4">
        <v>48419618832</v>
      </c>
      <c r="P43" s="4"/>
      <c r="Q43" s="4">
        <v>17268795648</v>
      </c>
    </row>
    <row r="44" spans="1:17" ht="18.75">
      <c r="A44" s="2" t="s">
        <v>54</v>
      </c>
      <c r="C44" s="4">
        <v>16326826</v>
      </c>
      <c r="D44" s="4"/>
      <c r="E44" s="4">
        <v>43803910058</v>
      </c>
      <c r="F44" s="4"/>
      <c r="G44" s="4">
        <v>48900030013</v>
      </c>
      <c r="H44" s="4"/>
      <c r="I44" s="4">
        <v>-5096119954</v>
      </c>
      <c r="J44" s="4"/>
      <c r="K44" s="4">
        <v>16326826</v>
      </c>
      <c r="L44" s="4"/>
      <c r="M44" s="4">
        <v>43803910058</v>
      </c>
      <c r="N44" s="4"/>
      <c r="O44" s="4">
        <v>49825121852</v>
      </c>
      <c r="P44" s="4"/>
      <c r="Q44" s="4">
        <v>-6021211793</v>
      </c>
    </row>
    <row r="45" spans="1:17" ht="18.75">
      <c r="A45" s="2" t="s">
        <v>26</v>
      </c>
      <c r="C45" s="4">
        <v>15611111</v>
      </c>
      <c r="D45" s="4"/>
      <c r="E45" s="4">
        <v>34559086829</v>
      </c>
      <c r="F45" s="4"/>
      <c r="G45" s="4">
        <v>34481495704</v>
      </c>
      <c r="H45" s="4"/>
      <c r="I45" s="4">
        <v>77591125</v>
      </c>
      <c r="J45" s="4"/>
      <c r="K45" s="4">
        <v>15611111</v>
      </c>
      <c r="L45" s="4"/>
      <c r="M45" s="4">
        <v>34559086829</v>
      </c>
      <c r="N45" s="4"/>
      <c r="O45" s="4">
        <v>40041569195</v>
      </c>
      <c r="P45" s="4"/>
      <c r="Q45" s="4">
        <v>-5482482365</v>
      </c>
    </row>
    <row r="46" spans="1:17" ht="18.75">
      <c r="A46" s="2" t="s">
        <v>41</v>
      </c>
      <c r="C46" s="4">
        <v>3200000</v>
      </c>
      <c r="D46" s="4"/>
      <c r="E46" s="4">
        <v>21185193600</v>
      </c>
      <c r="F46" s="4"/>
      <c r="G46" s="4">
        <v>21900909600</v>
      </c>
      <c r="H46" s="4"/>
      <c r="I46" s="4">
        <v>-715716000</v>
      </c>
      <c r="J46" s="4"/>
      <c r="K46" s="4">
        <v>3200000</v>
      </c>
      <c r="L46" s="4"/>
      <c r="M46" s="4">
        <v>21185193600</v>
      </c>
      <c r="N46" s="4"/>
      <c r="O46" s="4">
        <v>20421763200</v>
      </c>
      <c r="P46" s="4"/>
      <c r="Q46" s="4">
        <v>763430400</v>
      </c>
    </row>
    <row r="47" spans="1:17" ht="18.75">
      <c r="A47" s="2" t="s">
        <v>36</v>
      </c>
      <c r="C47" s="4">
        <v>45000008</v>
      </c>
      <c r="D47" s="4"/>
      <c r="E47" s="4">
        <v>84365038498</v>
      </c>
      <c r="F47" s="4"/>
      <c r="G47" s="4">
        <v>87432585509</v>
      </c>
      <c r="H47" s="4"/>
      <c r="I47" s="4">
        <v>-3067547010</v>
      </c>
      <c r="J47" s="4"/>
      <c r="K47" s="4">
        <v>45000008</v>
      </c>
      <c r="L47" s="4"/>
      <c r="M47" s="4">
        <v>84365038498</v>
      </c>
      <c r="N47" s="4"/>
      <c r="O47" s="4">
        <v>82969580724</v>
      </c>
      <c r="P47" s="4"/>
      <c r="Q47" s="4">
        <v>1395457774</v>
      </c>
    </row>
    <row r="48" spans="1:17" ht="18.75">
      <c r="A48" s="2" t="s">
        <v>33</v>
      </c>
      <c r="C48" s="4">
        <v>18186340</v>
      </c>
      <c r="D48" s="4"/>
      <c r="E48" s="4">
        <v>42158202137</v>
      </c>
      <c r="F48" s="4"/>
      <c r="G48" s="4">
        <v>48304766772</v>
      </c>
      <c r="H48" s="4"/>
      <c r="I48" s="4">
        <v>-6146564634</v>
      </c>
      <c r="J48" s="4"/>
      <c r="K48" s="4">
        <v>18186340</v>
      </c>
      <c r="L48" s="4"/>
      <c r="M48" s="4">
        <v>42158202137</v>
      </c>
      <c r="N48" s="4"/>
      <c r="O48" s="4">
        <v>41814717643</v>
      </c>
      <c r="P48" s="4"/>
      <c r="Q48" s="4">
        <v>343484494</v>
      </c>
    </row>
    <row r="49" spans="1:17" ht="18.75">
      <c r="A49" s="2" t="s">
        <v>17</v>
      </c>
      <c r="C49" s="4">
        <v>32732584</v>
      </c>
      <c r="D49" s="4"/>
      <c r="E49" s="4">
        <v>75064762563</v>
      </c>
      <c r="F49" s="4"/>
      <c r="G49" s="4">
        <v>76984494246</v>
      </c>
      <c r="H49" s="4"/>
      <c r="I49" s="4">
        <v>-1919731682</v>
      </c>
      <c r="J49" s="4"/>
      <c r="K49" s="4">
        <v>32732584</v>
      </c>
      <c r="L49" s="4"/>
      <c r="M49" s="4">
        <v>75064762563</v>
      </c>
      <c r="N49" s="4"/>
      <c r="O49" s="4">
        <v>84501215785</v>
      </c>
      <c r="P49" s="4"/>
      <c r="Q49" s="4">
        <v>-9436453221</v>
      </c>
    </row>
    <row r="50" spans="1:17" ht="18.75">
      <c r="A50" s="2" t="s">
        <v>29</v>
      </c>
      <c r="C50" s="4">
        <v>5000000</v>
      </c>
      <c r="D50" s="4"/>
      <c r="E50" s="4">
        <v>82555852500</v>
      </c>
      <c r="F50" s="4"/>
      <c r="G50" s="4">
        <v>88770653103</v>
      </c>
      <c r="H50" s="4"/>
      <c r="I50" s="4">
        <v>-6214800603</v>
      </c>
      <c r="J50" s="4"/>
      <c r="K50" s="4">
        <v>5000000</v>
      </c>
      <c r="L50" s="4"/>
      <c r="M50" s="4">
        <v>82555852500</v>
      </c>
      <c r="N50" s="4"/>
      <c r="O50" s="4">
        <v>73311187505</v>
      </c>
      <c r="P50" s="4"/>
      <c r="Q50" s="4">
        <v>9244664980</v>
      </c>
    </row>
    <row r="51" spans="1:17" ht="18.75">
      <c r="A51" s="2" t="s">
        <v>23</v>
      </c>
      <c r="C51" s="4">
        <v>279936</v>
      </c>
      <c r="D51" s="4"/>
      <c r="E51" s="4">
        <v>46579679042</v>
      </c>
      <c r="F51" s="4"/>
      <c r="G51" s="4">
        <v>50322415663</v>
      </c>
      <c r="H51" s="4"/>
      <c r="I51" s="4">
        <v>-3742736620</v>
      </c>
      <c r="J51" s="4"/>
      <c r="K51" s="4">
        <v>279936</v>
      </c>
      <c r="L51" s="4"/>
      <c r="M51" s="4">
        <v>46579679042</v>
      </c>
      <c r="N51" s="4"/>
      <c r="O51" s="4">
        <v>51146096447</v>
      </c>
      <c r="P51" s="4"/>
      <c r="Q51" s="4">
        <v>-4566417404</v>
      </c>
    </row>
    <row r="52" spans="1:17" ht="18.75">
      <c r="A52" s="2" t="s">
        <v>35</v>
      </c>
      <c r="C52" s="4">
        <v>8811</v>
      </c>
      <c r="D52" s="4"/>
      <c r="E52" s="4">
        <v>238058056</v>
      </c>
      <c r="F52" s="4"/>
      <c r="G52" s="4">
        <v>-954800902</v>
      </c>
      <c r="H52" s="4"/>
      <c r="I52" s="4">
        <v>1192858958</v>
      </c>
      <c r="J52" s="4"/>
      <c r="K52" s="4">
        <v>8811</v>
      </c>
      <c r="L52" s="4"/>
      <c r="M52" s="4">
        <v>238058056</v>
      </c>
      <c r="N52" s="4"/>
      <c r="O52" s="4">
        <v>257940098</v>
      </c>
      <c r="P52" s="4"/>
      <c r="Q52" s="4">
        <v>-19882041</v>
      </c>
    </row>
    <row r="53" spans="1:17" ht="19.5" thickBot="1">
      <c r="C53" s="4"/>
      <c r="D53" s="4"/>
      <c r="E53" s="8">
        <f>SUM(E8:E52)</f>
        <v>2727224141821</v>
      </c>
      <c r="F53" s="4"/>
      <c r="G53" s="8">
        <f>SUM(G8:G52)</f>
        <v>2883077256753</v>
      </c>
      <c r="H53" s="4"/>
      <c r="I53" s="8">
        <f>SUM(I8:I52)</f>
        <v>-155853114911</v>
      </c>
      <c r="J53" s="4"/>
      <c r="K53" s="4"/>
      <c r="L53" s="4"/>
      <c r="M53" s="8">
        <f>SUM(M8:M52)</f>
        <v>2727224141821</v>
      </c>
      <c r="N53" s="4"/>
      <c r="O53" s="8">
        <f>SUM(O8:O52)</f>
        <v>2656485368443</v>
      </c>
      <c r="P53" s="4"/>
      <c r="Q53" s="8">
        <f>SUM(Q8:Q52)</f>
        <v>70738773378</v>
      </c>
    </row>
    <row r="54" spans="1:17" ht="19.5" thickTop="1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18.75">
      <c r="C55" s="4"/>
      <c r="D55" s="4"/>
      <c r="E55" s="4"/>
      <c r="F55" s="4"/>
      <c r="G55" s="4"/>
      <c r="H55" s="4"/>
      <c r="I55" s="4"/>
      <c r="J55" s="4"/>
      <c r="K55" s="2"/>
      <c r="L55" s="4"/>
      <c r="M55" s="17"/>
      <c r="N55" s="4"/>
      <c r="O55" s="4"/>
      <c r="P55" s="4"/>
      <c r="Q55" s="4"/>
    </row>
    <row r="56" spans="1:17" ht="18.75">
      <c r="C56" s="4"/>
      <c r="D56" s="4"/>
      <c r="E56" s="2"/>
      <c r="F56" s="4"/>
      <c r="G56" s="4"/>
      <c r="H56" s="4"/>
      <c r="I56" s="4"/>
      <c r="J56" s="4"/>
      <c r="K56" s="2"/>
      <c r="L56" s="4"/>
      <c r="M56" s="3"/>
      <c r="N56" s="4"/>
      <c r="O56" s="4"/>
      <c r="P56" s="4"/>
      <c r="Q56" s="4"/>
    </row>
    <row r="57" spans="1:17" ht="18.75">
      <c r="C57" s="4"/>
      <c r="D57" s="4"/>
      <c r="E57" s="2"/>
      <c r="F57" s="4"/>
      <c r="G57" s="4"/>
      <c r="H57" s="4"/>
      <c r="I57" s="4"/>
      <c r="L57" s="4"/>
      <c r="M57" s="3"/>
      <c r="N57" s="4"/>
      <c r="O57" s="4"/>
      <c r="P57" s="4"/>
      <c r="Q57" s="4"/>
    </row>
    <row r="58" spans="1:17" ht="18.75">
      <c r="C58" s="4"/>
      <c r="D58" s="4"/>
      <c r="E58" s="4"/>
      <c r="F58" s="4"/>
      <c r="G58" s="4"/>
      <c r="H58" s="4"/>
      <c r="I58" s="4"/>
      <c r="L58" s="4"/>
      <c r="M58" s="3"/>
      <c r="N58" s="4"/>
      <c r="O58" s="4"/>
      <c r="P58" s="4"/>
      <c r="Q58" s="4"/>
    </row>
    <row r="59" spans="1:17" ht="18.75">
      <c r="C59" s="4"/>
      <c r="D59" s="4"/>
      <c r="E59" s="4"/>
      <c r="F59" s="4"/>
      <c r="G59" s="4"/>
      <c r="H59" s="4"/>
      <c r="L59" s="4"/>
      <c r="M59" s="4"/>
      <c r="N59" s="4"/>
      <c r="O59" s="4"/>
      <c r="P59" s="4"/>
      <c r="Q59" s="4"/>
    </row>
    <row r="60" spans="1:17" ht="18.75">
      <c r="C60" s="4"/>
      <c r="D60" s="4"/>
      <c r="E60" s="4"/>
      <c r="F60" s="4"/>
      <c r="G60" s="4"/>
      <c r="H60" s="4"/>
      <c r="L60" s="4"/>
      <c r="M60" s="4"/>
      <c r="N60" s="4"/>
      <c r="O60" s="4"/>
      <c r="P60" s="4"/>
      <c r="Q60" s="4"/>
    </row>
    <row r="61" spans="1:17" ht="18.7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ht="18.7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>
      <c r="G63" s="10"/>
      <c r="I63" s="10"/>
    </row>
    <row r="64" spans="1:17">
      <c r="Q64" s="10"/>
    </row>
    <row r="65" spans="7:7">
      <c r="G65" s="10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2"/>
  <sheetViews>
    <sheetView rightToLeft="1" view="pageBreakPreview" zoomScale="60" zoomScaleNormal="100" workbookViewId="0">
      <selection activeCell="A8" sqref="A8:A17"/>
    </sheetView>
  </sheetViews>
  <sheetFormatPr defaultRowHeight="15"/>
  <cols>
    <col min="1" max="1" width="28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9.285156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15.85546875" style="1" bestFit="1" customWidth="1"/>
    <col min="20" max="20" width="14.28515625" style="1" bestFit="1" customWidth="1"/>
    <col min="21" max="16384" width="9.140625" style="1"/>
  </cols>
  <sheetData>
    <row r="2" spans="1:20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0" ht="23.25">
      <c r="A3" s="20" t="s">
        <v>90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0" ht="23.25">
      <c r="A4" s="20" t="str">
        <f>'درآمد ناشی از تغییر قیمت اوراق'!A4:Q4</f>
        <v>برای ماه منتهی به 1403/02/31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20" ht="23.25">
      <c r="A6" s="20" t="s">
        <v>2</v>
      </c>
      <c r="C6" s="19" t="s">
        <v>92</v>
      </c>
      <c r="D6" s="19" t="s">
        <v>92</v>
      </c>
      <c r="E6" s="19" t="s">
        <v>92</v>
      </c>
      <c r="F6" s="19" t="s">
        <v>92</v>
      </c>
      <c r="G6" s="19" t="s">
        <v>92</v>
      </c>
      <c r="H6" s="19" t="s">
        <v>92</v>
      </c>
      <c r="I6" s="19" t="s">
        <v>92</v>
      </c>
      <c r="K6" s="19" t="s">
        <v>93</v>
      </c>
      <c r="L6" s="19" t="s">
        <v>93</v>
      </c>
      <c r="M6" s="19" t="s">
        <v>93</v>
      </c>
      <c r="N6" s="19" t="s">
        <v>93</v>
      </c>
      <c r="O6" s="19" t="s">
        <v>93</v>
      </c>
      <c r="P6" s="19" t="s">
        <v>93</v>
      </c>
      <c r="Q6" s="19" t="s">
        <v>93</v>
      </c>
    </row>
    <row r="7" spans="1:20" ht="23.25">
      <c r="A7" s="19" t="s">
        <v>2</v>
      </c>
      <c r="C7" s="19" t="s">
        <v>6</v>
      </c>
      <c r="E7" s="19" t="s">
        <v>109</v>
      </c>
      <c r="G7" s="19" t="s">
        <v>110</v>
      </c>
      <c r="I7" s="19" t="s">
        <v>112</v>
      </c>
      <c r="K7" s="19" t="s">
        <v>6</v>
      </c>
      <c r="M7" s="19" t="s">
        <v>109</v>
      </c>
      <c r="O7" s="19" t="s">
        <v>110</v>
      </c>
      <c r="Q7" s="19" t="s">
        <v>112</v>
      </c>
    </row>
    <row r="8" spans="1:20" ht="18.75">
      <c r="A8" s="30" t="s">
        <v>31</v>
      </c>
      <c r="C8" s="4">
        <v>718046</v>
      </c>
      <c r="D8" s="4"/>
      <c r="E8" s="4">
        <v>11409354455</v>
      </c>
      <c r="F8" s="4"/>
      <c r="G8" s="4">
        <v>10763706250</v>
      </c>
      <c r="H8" s="4"/>
      <c r="I8" s="4">
        <v>645648205</v>
      </c>
      <c r="J8" s="4"/>
      <c r="K8" s="4">
        <v>718046</v>
      </c>
      <c r="L8" s="4"/>
      <c r="M8" s="4">
        <v>11409354455</v>
      </c>
      <c r="N8" s="4"/>
      <c r="O8" s="4">
        <v>10763706250</v>
      </c>
      <c r="P8" s="4"/>
      <c r="Q8" s="4">
        <v>645648205</v>
      </c>
      <c r="S8" s="3"/>
      <c r="T8" s="3"/>
    </row>
    <row r="9" spans="1:20" ht="18.75">
      <c r="A9" s="30" t="s">
        <v>29</v>
      </c>
      <c r="C9" s="4">
        <v>400000</v>
      </c>
      <c r="D9" s="4"/>
      <c r="E9" s="4">
        <v>7091473179</v>
      </c>
      <c r="F9" s="4"/>
      <c r="G9" s="4">
        <v>5864894997</v>
      </c>
      <c r="H9" s="4"/>
      <c r="I9" s="4">
        <v>1226578182</v>
      </c>
      <c r="J9" s="4"/>
      <c r="K9" s="4">
        <v>1957130</v>
      </c>
      <c r="L9" s="4"/>
      <c r="M9" s="4">
        <v>54704153582</v>
      </c>
      <c r="N9" s="4"/>
      <c r="O9" s="4">
        <v>46960712776</v>
      </c>
      <c r="P9" s="4"/>
      <c r="Q9" s="4">
        <v>7743440806</v>
      </c>
    </row>
    <row r="10" spans="1:20" ht="18.75">
      <c r="A10" s="30" t="s">
        <v>35</v>
      </c>
      <c r="C10" s="4">
        <v>991189</v>
      </c>
      <c r="D10" s="4"/>
      <c r="E10" s="4">
        <v>26823758316</v>
      </c>
      <c r="F10" s="4"/>
      <c r="G10" s="4">
        <v>29016832402</v>
      </c>
      <c r="H10" s="4"/>
      <c r="I10" s="4">
        <v>-2193074086</v>
      </c>
      <c r="J10" s="4"/>
      <c r="K10" s="4">
        <v>991189</v>
      </c>
      <c r="L10" s="4"/>
      <c r="M10" s="4">
        <v>26823758316</v>
      </c>
      <c r="N10" s="4"/>
      <c r="O10" s="4">
        <v>29016832402</v>
      </c>
      <c r="P10" s="4"/>
      <c r="Q10" s="4">
        <v>-2193074086</v>
      </c>
      <c r="T10" s="4"/>
    </row>
    <row r="11" spans="1:20" ht="18.75">
      <c r="A11" s="30" t="s">
        <v>131</v>
      </c>
      <c r="C11" s="4">
        <v>110000</v>
      </c>
      <c r="D11" s="4"/>
      <c r="E11" s="4">
        <v>2406854046</v>
      </c>
      <c r="F11" s="4"/>
      <c r="G11" s="4">
        <v>2240532558</v>
      </c>
      <c r="H11" s="4"/>
      <c r="I11" s="4">
        <f>166321488-258012117</f>
        <v>-91690629</v>
      </c>
      <c r="J11" s="4"/>
      <c r="K11" s="4">
        <v>220000</v>
      </c>
      <c r="L11" s="4"/>
      <c r="M11" s="4">
        <v>5545069916</v>
      </c>
      <c r="N11" s="4"/>
      <c r="O11" s="4">
        <v>4481065116</v>
      </c>
      <c r="P11" s="4"/>
      <c r="Q11" s="4">
        <v>1064004800</v>
      </c>
      <c r="T11" s="4"/>
    </row>
    <row r="12" spans="1:20" ht="18.75">
      <c r="A12" s="30" t="s">
        <v>130</v>
      </c>
      <c r="C12" s="4">
        <v>322500</v>
      </c>
      <c r="D12" s="4"/>
      <c r="E12" s="4">
        <v>4975139122</v>
      </c>
      <c r="F12" s="4"/>
      <c r="G12" s="4">
        <v>4080101368</v>
      </c>
      <c r="H12" s="4"/>
      <c r="I12" s="4">
        <f>895037754-1026755953</f>
        <v>-131718199</v>
      </c>
      <c r="J12" s="4"/>
      <c r="K12" s="4">
        <v>387000</v>
      </c>
      <c r="L12" s="4"/>
      <c r="M12" s="4">
        <v>10599609158</v>
      </c>
      <c r="N12" s="4"/>
      <c r="O12" s="4">
        <v>8160202739</v>
      </c>
      <c r="P12" s="4"/>
      <c r="Q12" s="4">
        <v>2439406419</v>
      </c>
    </row>
    <row r="13" spans="1:20" ht="18.75">
      <c r="A13" s="30" t="s">
        <v>38</v>
      </c>
      <c r="C13" s="4">
        <v>446050</v>
      </c>
      <c r="D13" s="4"/>
      <c r="E13" s="4">
        <v>5687698682</v>
      </c>
      <c r="F13" s="4"/>
      <c r="G13" s="4">
        <v>4079243230</v>
      </c>
      <c r="H13" s="4"/>
      <c r="I13" s="4">
        <v>1608455452</v>
      </c>
      <c r="J13" s="4"/>
      <c r="K13" s="4">
        <v>3200000</v>
      </c>
      <c r="L13" s="4"/>
      <c r="M13" s="4">
        <v>42603988224</v>
      </c>
      <c r="N13" s="4"/>
      <c r="O13" s="4">
        <v>29264831953</v>
      </c>
      <c r="P13" s="4"/>
      <c r="Q13" s="4">
        <v>13339156271</v>
      </c>
    </row>
    <row r="14" spans="1:20" ht="18.75">
      <c r="A14" s="30" t="s">
        <v>45</v>
      </c>
      <c r="C14" s="4">
        <v>999861</v>
      </c>
      <c r="D14" s="4"/>
      <c r="E14" s="4">
        <v>19877097666</v>
      </c>
      <c r="F14" s="4"/>
      <c r="G14" s="4">
        <v>20335435692</v>
      </c>
      <c r="H14" s="4"/>
      <c r="I14" s="4">
        <v>-458338026</v>
      </c>
      <c r="J14" s="4"/>
      <c r="K14" s="4">
        <v>2773845</v>
      </c>
      <c r="L14" s="4"/>
      <c r="M14" s="4">
        <v>59811471847</v>
      </c>
      <c r="N14" s="4"/>
      <c r="O14" s="4">
        <v>56415188830</v>
      </c>
      <c r="P14" s="4"/>
      <c r="Q14" s="4">
        <v>3396283017</v>
      </c>
    </row>
    <row r="15" spans="1:20" ht="18.75">
      <c r="A15" s="30" t="s">
        <v>48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156594</v>
      </c>
      <c r="L15" s="4"/>
      <c r="M15" s="4">
        <v>10593129570</v>
      </c>
      <c r="N15" s="4"/>
      <c r="O15" s="4">
        <v>9034637901</v>
      </c>
      <c r="P15" s="4"/>
      <c r="Q15" s="4">
        <v>1558491669</v>
      </c>
    </row>
    <row r="16" spans="1:20" ht="18.75">
      <c r="A16" s="30" t="s">
        <v>23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260064</v>
      </c>
      <c r="L16" s="4"/>
      <c r="M16" s="4">
        <v>47025346028</v>
      </c>
      <c r="N16" s="4"/>
      <c r="O16" s="4">
        <v>47515354153</v>
      </c>
      <c r="P16" s="4"/>
      <c r="Q16" s="4">
        <v>-490008125</v>
      </c>
    </row>
    <row r="17" spans="1:17" ht="18.75">
      <c r="A17" s="30" t="s">
        <v>15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22577533</v>
      </c>
      <c r="L17" s="4"/>
      <c r="M17" s="4">
        <v>71471409970</v>
      </c>
      <c r="N17" s="4"/>
      <c r="O17" s="4">
        <v>56292552834</v>
      </c>
      <c r="P17" s="4"/>
      <c r="Q17" s="4">
        <v>15178857136</v>
      </c>
    </row>
    <row r="18" spans="1:17" ht="18.75">
      <c r="A18" s="2" t="s">
        <v>36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6631606</v>
      </c>
      <c r="L18" s="4"/>
      <c r="M18" s="4">
        <v>16423772332</v>
      </c>
      <c r="N18" s="4"/>
      <c r="O18" s="4">
        <v>15320151822</v>
      </c>
      <c r="P18" s="4"/>
      <c r="Q18" s="4">
        <v>1103620510</v>
      </c>
    </row>
    <row r="19" spans="1:17" ht="18.75">
      <c r="A19" s="2" t="s">
        <v>42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1800000</v>
      </c>
      <c r="L19" s="4"/>
      <c r="M19" s="4">
        <v>16476740049</v>
      </c>
      <c r="N19" s="4"/>
      <c r="O19" s="4">
        <v>14904785700</v>
      </c>
      <c r="P19" s="4"/>
      <c r="Q19" s="4">
        <v>1571954349</v>
      </c>
    </row>
    <row r="20" spans="1:17" ht="18.75">
      <c r="A20" s="2" t="s">
        <v>113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2000000</v>
      </c>
      <c r="L20" s="4"/>
      <c r="M20" s="4">
        <v>12029962553</v>
      </c>
      <c r="N20" s="4"/>
      <c r="O20" s="4">
        <v>13598604000</v>
      </c>
      <c r="P20" s="4"/>
      <c r="Q20" s="4">
        <v>-1568641447</v>
      </c>
    </row>
    <row r="21" spans="1:17" ht="18.75">
      <c r="A21" s="2" t="s">
        <v>114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1500000</v>
      </c>
      <c r="L21" s="4"/>
      <c r="M21" s="4">
        <v>10208812997</v>
      </c>
      <c r="N21" s="4"/>
      <c r="O21" s="4">
        <v>9736719750</v>
      </c>
      <c r="P21" s="4"/>
      <c r="Q21" s="4">
        <v>472093247</v>
      </c>
    </row>
    <row r="22" spans="1:17" ht="18.75">
      <c r="A22" s="2" t="s">
        <v>115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885000</v>
      </c>
      <c r="L22" s="4"/>
      <c r="M22" s="4">
        <v>7032804504</v>
      </c>
      <c r="N22" s="4"/>
      <c r="O22" s="4">
        <v>3576994963</v>
      </c>
      <c r="P22" s="4"/>
      <c r="Q22" s="4">
        <v>3455809541</v>
      </c>
    </row>
    <row r="23" spans="1:17" ht="18.75">
      <c r="A23" s="2" t="s">
        <v>47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1210576</v>
      </c>
      <c r="L23" s="4"/>
      <c r="M23" s="4">
        <v>5574989858</v>
      </c>
      <c r="N23" s="4"/>
      <c r="O23" s="4">
        <v>5238579921</v>
      </c>
      <c r="P23" s="4"/>
      <c r="Q23" s="4">
        <v>336409937</v>
      </c>
    </row>
    <row r="24" spans="1:17" ht="18.75">
      <c r="A24" s="2" t="s">
        <v>28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716253</v>
      </c>
      <c r="L24" s="4"/>
      <c r="M24" s="4">
        <v>46207430012</v>
      </c>
      <c r="N24" s="4"/>
      <c r="O24" s="4">
        <v>45247046486</v>
      </c>
      <c r="P24" s="4"/>
      <c r="Q24" s="4">
        <v>960383526</v>
      </c>
    </row>
    <row r="25" spans="1:17" ht="18.75">
      <c r="A25" s="2" t="s">
        <v>15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70178287</v>
      </c>
      <c r="L25" s="4"/>
      <c r="M25" s="4">
        <v>182674895129</v>
      </c>
      <c r="N25" s="4"/>
      <c r="O25" s="4">
        <v>219397483874</v>
      </c>
      <c r="P25" s="4"/>
      <c r="Q25" s="4">
        <v>-36722588744</v>
      </c>
    </row>
    <row r="26" spans="1:17" ht="18.75">
      <c r="A26" s="2" t="s">
        <v>37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11436402</v>
      </c>
      <c r="L26" s="4"/>
      <c r="M26" s="4">
        <v>97792917441</v>
      </c>
      <c r="N26" s="4"/>
      <c r="O26" s="4">
        <v>89014222803</v>
      </c>
      <c r="P26" s="4"/>
      <c r="Q26" s="4">
        <v>8778694638</v>
      </c>
    </row>
    <row r="27" spans="1:17" ht="18.75">
      <c r="A27" s="2" t="s">
        <v>39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3211111</v>
      </c>
      <c r="L27" s="4"/>
      <c r="M27" s="4">
        <v>27929423551</v>
      </c>
      <c r="N27" s="4"/>
      <c r="O27" s="4">
        <v>22610661300</v>
      </c>
      <c r="P27" s="4"/>
      <c r="Q27" s="4">
        <v>5318762251</v>
      </c>
    </row>
    <row r="28" spans="1:17" ht="18.75">
      <c r="A28" s="2" t="s">
        <v>27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1411034</v>
      </c>
      <c r="L28" s="4"/>
      <c r="M28" s="4">
        <v>7714590505</v>
      </c>
      <c r="N28" s="4"/>
      <c r="O28" s="4">
        <v>7184313616</v>
      </c>
      <c r="P28" s="4"/>
      <c r="Q28" s="4">
        <v>530276889</v>
      </c>
    </row>
    <row r="29" spans="1:17" ht="18.75">
      <c r="A29" s="2" t="s">
        <v>132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1200000</v>
      </c>
      <c r="L29" s="4"/>
      <c r="M29" s="4">
        <v>14635434614</v>
      </c>
      <c r="N29" s="4"/>
      <c r="O29" s="4">
        <v>10561581216</v>
      </c>
      <c r="P29" s="4"/>
      <c r="Q29" s="4">
        <v>4073853398</v>
      </c>
    </row>
    <row r="30" spans="1:17" ht="18.75">
      <c r="A30" s="2" t="s">
        <v>51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11800000</v>
      </c>
      <c r="L30" s="4"/>
      <c r="M30" s="4">
        <v>60917049806</v>
      </c>
      <c r="N30" s="4"/>
      <c r="O30" s="4">
        <v>49426375004</v>
      </c>
      <c r="P30" s="4"/>
      <c r="Q30" s="4">
        <v>11490674802</v>
      </c>
    </row>
    <row r="31" spans="1:17" ht="18.75">
      <c r="A31" s="2" t="s">
        <v>32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1900000</v>
      </c>
      <c r="L31" s="4"/>
      <c r="M31" s="4">
        <v>36865582601</v>
      </c>
      <c r="N31" s="4"/>
      <c r="O31" s="4">
        <v>32334458400</v>
      </c>
      <c r="P31" s="4"/>
      <c r="Q31" s="4">
        <f>2665+4531124201</f>
        <v>4531126866</v>
      </c>
    </row>
    <row r="32" spans="1:17" ht="18.75">
      <c r="A32" s="2" t="s">
        <v>62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180000</v>
      </c>
      <c r="L32" s="4"/>
      <c r="M32" s="4">
        <v>17751903565</v>
      </c>
      <c r="N32" s="4"/>
      <c r="O32" s="4">
        <v>11710623600</v>
      </c>
      <c r="P32" s="4"/>
      <c r="Q32" s="4">
        <v>6041279965</v>
      </c>
    </row>
    <row r="33" spans="1:17" ht="18.75">
      <c r="A33" s="2" t="s">
        <v>57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8000000</v>
      </c>
      <c r="L33" s="4"/>
      <c r="M33" s="4">
        <v>54994142515</v>
      </c>
      <c r="N33" s="4"/>
      <c r="O33" s="4">
        <v>55666799901</v>
      </c>
      <c r="P33" s="4"/>
      <c r="Q33" s="4">
        <v>-672657386</v>
      </c>
    </row>
    <row r="34" spans="1:17" ht="19.5" thickBot="1">
      <c r="E34" s="8">
        <f>SUM(E8:E33)</f>
        <v>78271375466</v>
      </c>
      <c r="F34" s="4"/>
      <c r="G34" s="8">
        <f>SUM(G8:G33)</f>
        <v>76380746497</v>
      </c>
      <c r="H34" s="4"/>
      <c r="I34" s="8">
        <f>SUM(I8:I33)</f>
        <v>605860899</v>
      </c>
      <c r="J34" s="4"/>
      <c r="K34" s="4"/>
      <c r="L34" s="4"/>
      <c r="M34" s="8">
        <f>SUM(M8:M33)</f>
        <v>955817743098</v>
      </c>
      <c r="N34" s="4"/>
      <c r="O34" s="8">
        <f>SUM(O8:O33)</f>
        <v>903434487310</v>
      </c>
      <c r="P34" s="4"/>
      <c r="Q34" s="8">
        <f>SUM(Q8:Q33)</f>
        <v>52383258454</v>
      </c>
    </row>
    <row r="35" spans="1:17" ht="19.5" thickTop="1">
      <c r="G35" s="4"/>
      <c r="H35" s="4"/>
      <c r="I35" s="4"/>
      <c r="M35" s="2"/>
      <c r="Q35" s="3"/>
    </row>
    <row r="36" spans="1:17" ht="18.75">
      <c r="G36" s="4"/>
      <c r="H36" s="4"/>
      <c r="I36" s="4"/>
      <c r="M36" s="2"/>
      <c r="Q36" s="10"/>
    </row>
    <row r="37" spans="1:17" ht="18.75">
      <c r="G37" s="4"/>
      <c r="H37" s="4"/>
      <c r="I37" s="4"/>
      <c r="O37" s="4"/>
      <c r="Q37" s="3"/>
    </row>
    <row r="38" spans="1:17" ht="18.75">
      <c r="G38" s="4"/>
      <c r="H38" s="4"/>
      <c r="I38" s="4"/>
      <c r="O38" s="4"/>
      <c r="Q38" s="3"/>
    </row>
    <row r="39" spans="1:17" ht="18.75">
      <c r="G39" s="4"/>
      <c r="I39" s="10"/>
      <c r="O39" s="4"/>
      <c r="Q39" s="10"/>
    </row>
    <row r="40" spans="1:17" ht="18.75">
      <c r="G40" s="4"/>
      <c r="I40" s="10"/>
      <c r="O40" s="4"/>
      <c r="Q40" s="10"/>
    </row>
    <row r="41" spans="1:17" ht="18.75">
      <c r="G41" s="4"/>
      <c r="I41" s="10"/>
      <c r="O41" s="4"/>
      <c r="Q41" s="10"/>
    </row>
    <row r="42" spans="1:17" ht="18.75">
      <c r="O42" s="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73"/>
  <sheetViews>
    <sheetView rightToLeft="1" view="pageBreakPreview" zoomScale="60" zoomScaleNormal="100" workbookViewId="0">
      <selection activeCell="E68" sqref="E68:E72"/>
    </sheetView>
  </sheetViews>
  <sheetFormatPr defaultRowHeight="15"/>
  <cols>
    <col min="1" max="1" width="28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30.2851562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7109375" style="1" bestFit="1" customWidth="1"/>
    <col min="24" max="16384" width="9.140625" style="1"/>
  </cols>
  <sheetData>
    <row r="2" spans="1:23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3" ht="23.25">
      <c r="A3" s="20" t="s">
        <v>90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3.25">
      <c r="A4" s="20" t="str">
        <f>'درآمد ناشی از فروش'!A4:Q4</f>
        <v>برای ماه منتهی به 1403/02/31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3" ht="23.25">
      <c r="A6" s="20" t="s">
        <v>2</v>
      </c>
      <c r="C6" s="19" t="s">
        <v>92</v>
      </c>
      <c r="D6" s="19" t="s">
        <v>92</v>
      </c>
      <c r="E6" s="19" t="s">
        <v>92</v>
      </c>
      <c r="F6" s="19" t="s">
        <v>92</v>
      </c>
      <c r="G6" s="19" t="s">
        <v>92</v>
      </c>
      <c r="H6" s="19" t="s">
        <v>92</v>
      </c>
      <c r="I6" s="19" t="s">
        <v>92</v>
      </c>
      <c r="J6" s="19" t="s">
        <v>92</v>
      </c>
      <c r="K6" s="19" t="s">
        <v>92</v>
      </c>
      <c r="M6" s="19" t="s">
        <v>93</v>
      </c>
      <c r="N6" s="19" t="s">
        <v>93</v>
      </c>
      <c r="O6" s="19" t="s">
        <v>93</v>
      </c>
      <c r="P6" s="19" t="s">
        <v>93</v>
      </c>
      <c r="Q6" s="19" t="s">
        <v>93</v>
      </c>
      <c r="R6" s="19" t="s">
        <v>93</v>
      </c>
      <c r="S6" s="19" t="s">
        <v>93</v>
      </c>
      <c r="T6" s="19" t="s">
        <v>93</v>
      </c>
      <c r="U6" s="19" t="s">
        <v>93</v>
      </c>
      <c r="W6" s="4"/>
    </row>
    <row r="7" spans="1:23" ht="23.25">
      <c r="A7" s="19" t="s">
        <v>2</v>
      </c>
      <c r="C7" s="19" t="s">
        <v>116</v>
      </c>
      <c r="E7" s="19" t="s">
        <v>117</v>
      </c>
      <c r="G7" s="19" t="s">
        <v>118</v>
      </c>
      <c r="I7" s="19" t="s">
        <v>71</v>
      </c>
      <c r="K7" s="25" t="s">
        <v>119</v>
      </c>
      <c r="L7" s="26"/>
      <c r="M7" s="25" t="s">
        <v>116</v>
      </c>
      <c r="N7" s="26"/>
      <c r="O7" s="25" t="s">
        <v>117</v>
      </c>
      <c r="P7" s="26"/>
      <c r="Q7" s="25" t="s">
        <v>118</v>
      </c>
      <c r="R7" s="26"/>
      <c r="S7" s="25" t="s">
        <v>71</v>
      </c>
      <c r="T7" s="26"/>
      <c r="U7" s="25" t="s">
        <v>119</v>
      </c>
      <c r="W7" s="4"/>
    </row>
    <row r="8" spans="1:23" ht="18.75">
      <c r="A8" s="2" t="s">
        <v>31</v>
      </c>
      <c r="C8" s="4">
        <v>0</v>
      </c>
      <c r="D8" s="4"/>
      <c r="E8" s="4">
        <v>-3035307871</v>
      </c>
      <c r="F8" s="4"/>
      <c r="G8" s="4">
        <v>645648205</v>
      </c>
      <c r="H8" s="4"/>
      <c r="I8" s="4">
        <f>C8+E8+G8</f>
        <v>-2389659666</v>
      </c>
      <c r="K8" s="27">
        <f>I8/-138907271795</f>
        <v>1.7203272622952893E-2</v>
      </c>
      <c r="L8" s="26"/>
      <c r="M8" s="28">
        <v>0</v>
      </c>
      <c r="N8" s="28"/>
      <c r="O8" s="28">
        <v>794011300</v>
      </c>
      <c r="P8" s="28"/>
      <c r="Q8" s="28">
        <v>645648205</v>
      </c>
      <c r="R8" s="28"/>
      <c r="S8" s="28">
        <v>1439659505</v>
      </c>
      <c r="T8" s="26"/>
      <c r="U8" s="27">
        <f>S8/206027060183</f>
        <v>6.9877204660458055E-3</v>
      </c>
      <c r="W8" s="5"/>
    </row>
    <row r="9" spans="1:23" ht="18.75">
      <c r="A9" s="2" t="s">
        <v>29</v>
      </c>
      <c r="C9" s="4">
        <v>0</v>
      </c>
      <c r="D9" s="4"/>
      <c r="E9" s="4">
        <v>-6214800603</v>
      </c>
      <c r="F9" s="4"/>
      <c r="G9" s="4">
        <v>1226578182</v>
      </c>
      <c r="H9" s="4"/>
      <c r="I9" s="4">
        <f t="shared" ref="I9:I65" si="0">C9+E9+G9</f>
        <v>-4988222421</v>
      </c>
      <c r="K9" s="7">
        <f t="shared" ref="K9:K65" si="1">I9/-138907271795</f>
        <v>3.591044843470572E-2</v>
      </c>
      <c r="M9" s="4">
        <v>0</v>
      </c>
      <c r="N9" s="4"/>
      <c r="O9" s="4">
        <v>9244664995</v>
      </c>
      <c r="P9" s="4"/>
      <c r="Q9" s="4">
        <v>7743440806</v>
      </c>
      <c r="R9" s="4"/>
      <c r="S9" s="4">
        <v>16988105801</v>
      </c>
      <c r="U9" s="7">
        <f t="shared" ref="U9:U65" si="2">S9/206027060183</f>
        <v>8.2455701624391503E-2</v>
      </c>
      <c r="W9" s="5"/>
    </row>
    <row r="10" spans="1:23" ht="18.75">
      <c r="A10" s="2" t="s">
        <v>35</v>
      </c>
      <c r="C10" s="4">
        <v>0</v>
      </c>
      <c r="D10" s="4"/>
      <c r="E10" s="4">
        <v>1192858958</v>
      </c>
      <c r="F10" s="4"/>
      <c r="G10" s="4">
        <v>-2193074086</v>
      </c>
      <c r="H10" s="4"/>
      <c r="I10" s="4">
        <f t="shared" si="0"/>
        <v>-1000215128</v>
      </c>
      <c r="K10" s="7">
        <f t="shared" si="1"/>
        <v>7.200595872879299E-3</v>
      </c>
      <c r="M10" s="4">
        <v>0</v>
      </c>
      <c r="N10" s="4"/>
      <c r="O10" s="4">
        <v>-19882041</v>
      </c>
      <c r="P10" s="4"/>
      <c r="Q10" s="4">
        <v>-2193074086</v>
      </c>
      <c r="R10" s="4"/>
      <c r="S10" s="4">
        <v>-2212956127</v>
      </c>
      <c r="U10" s="7">
        <f t="shared" si="2"/>
        <v>-1.0741094519498456E-2</v>
      </c>
      <c r="W10" s="5"/>
    </row>
    <row r="11" spans="1:23" ht="18.75">
      <c r="A11" s="2" t="s">
        <v>131</v>
      </c>
      <c r="C11" s="4">
        <v>0</v>
      </c>
      <c r="D11" s="4"/>
      <c r="E11" s="4">
        <v>0</v>
      </c>
      <c r="F11" s="4"/>
      <c r="G11" s="4">
        <v>-91690629</v>
      </c>
      <c r="H11" s="4"/>
      <c r="I11" s="4">
        <f t="shared" si="0"/>
        <v>-91690629</v>
      </c>
      <c r="K11" s="7">
        <f t="shared" si="1"/>
        <v>6.600851619583851E-4</v>
      </c>
      <c r="M11" s="4">
        <v>0</v>
      </c>
      <c r="N11" s="4"/>
      <c r="O11" s="4">
        <v>0</v>
      </c>
      <c r="P11" s="4"/>
      <c r="Q11" s="4">
        <v>1064004800</v>
      </c>
      <c r="R11" s="4"/>
      <c r="S11" s="4">
        <v>1064004800</v>
      </c>
      <c r="U11" s="7">
        <f t="shared" si="2"/>
        <v>5.1643934493600793E-3</v>
      </c>
      <c r="W11" s="5"/>
    </row>
    <row r="12" spans="1:23" ht="18.75">
      <c r="A12" s="2" t="s">
        <v>130</v>
      </c>
      <c r="C12" s="4">
        <v>0</v>
      </c>
      <c r="D12" s="4"/>
      <c r="E12" s="4">
        <v>0</v>
      </c>
      <c r="F12" s="4"/>
      <c r="G12" s="4">
        <v>-131718199</v>
      </c>
      <c r="H12" s="4"/>
      <c r="I12" s="4">
        <f t="shared" si="0"/>
        <v>-131718199</v>
      </c>
      <c r="K12" s="7">
        <f t="shared" si="1"/>
        <v>9.4824552593898996E-4</v>
      </c>
      <c r="M12" s="4">
        <v>0</v>
      </c>
      <c r="N12" s="4"/>
      <c r="O12" s="4">
        <v>0</v>
      </c>
      <c r="P12" s="4"/>
      <c r="Q12" s="4">
        <v>2439406419</v>
      </c>
      <c r="R12" s="4"/>
      <c r="S12" s="4">
        <v>2439406419</v>
      </c>
      <c r="U12" s="7">
        <f t="shared" si="2"/>
        <v>1.1840223399941925E-2</v>
      </c>
      <c r="W12" s="5"/>
    </row>
    <row r="13" spans="1:23" ht="18.75">
      <c r="A13" s="2" t="s">
        <v>38</v>
      </c>
      <c r="C13" s="4">
        <v>0</v>
      </c>
      <c r="D13" s="4"/>
      <c r="E13" s="4">
        <v>-2663220482</v>
      </c>
      <c r="F13" s="4"/>
      <c r="G13" s="4">
        <v>1608455452</v>
      </c>
      <c r="H13" s="4"/>
      <c r="I13" s="4">
        <f t="shared" si="0"/>
        <v>-1054765030</v>
      </c>
      <c r="K13" s="7">
        <f t="shared" si="1"/>
        <v>7.593303189746806E-3</v>
      </c>
      <c r="M13" s="4">
        <v>0</v>
      </c>
      <c r="N13" s="4"/>
      <c r="O13" s="4">
        <v>6163109953</v>
      </c>
      <c r="P13" s="4"/>
      <c r="Q13" s="4">
        <v>13339156271</v>
      </c>
      <c r="R13" s="4"/>
      <c r="S13" s="4">
        <v>19502266224</v>
      </c>
      <c r="U13" s="7">
        <f t="shared" si="2"/>
        <v>9.4658760876738454E-2</v>
      </c>
      <c r="W13" s="5"/>
    </row>
    <row r="14" spans="1:23" ht="18.75">
      <c r="A14" s="2" t="s">
        <v>45</v>
      </c>
      <c r="C14" s="4">
        <v>0</v>
      </c>
      <c r="D14" s="4"/>
      <c r="E14" s="4">
        <v>-5625451248</v>
      </c>
      <c r="F14" s="4"/>
      <c r="G14" s="4">
        <v>-458338026</v>
      </c>
      <c r="H14" s="4"/>
      <c r="I14" s="4">
        <f t="shared" si="0"/>
        <v>-6083789274</v>
      </c>
      <c r="K14" s="7">
        <f t="shared" si="1"/>
        <v>4.3797485872291007E-2</v>
      </c>
      <c r="M14" s="4">
        <v>8478048000</v>
      </c>
      <c r="N14" s="4"/>
      <c r="O14" s="4">
        <v>-2142041766</v>
      </c>
      <c r="P14" s="4"/>
      <c r="Q14" s="4">
        <v>3396283017</v>
      </c>
      <c r="R14" s="4"/>
      <c r="S14" s="4">
        <v>9732289251</v>
      </c>
      <c r="U14" s="7">
        <f t="shared" si="2"/>
        <v>4.7237917399566162E-2</v>
      </c>
      <c r="W14" s="5"/>
    </row>
    <row r="15" spans="1:23" ht="18.75">
      <c r="A15" s="2" t="s">
        <v>48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f t="shared" si="0"/>
        <v>0</v>
      </c>
      <c r="K15" s="7">
        <f t="shared" si="1"/>
        <v>0</v>
      </c>
      <c r="M15" s="4">
        <v>0</v>
      </c>
      <c r="N15" s="4"/>
      <c r="O15" s="4">
        <v>0</v>
      </c>
      <c r="P15" s="4"/>
      <c r="Q15" s="4">
        <v>1558491669</v>
      </c>
      <c r="R15" s="4"/>
      <c r="S15" s="4">
        <v>1558491669</v>
      </c>
      <c r="U15" s="7">
        <f t="shared" si="2"/>
        <v>7.5644998652880675E-3</v>
      </c>
      <c r="W15" s="5"/>
    </row>
    <row r="16" spans="1:23" ht="18.75">
      <c r="A16" s="2" t="s">
        <v>23</v>
      </c>
      <c r="C16" s="4">
        <v>6765374256</v>
      </c>
      <c r="D16" s="4"/>
      <c r="E16" s="4">
        <v>-3742736620</v>
      </c>
      <c r="F16" s="4"/>
      <c r="G16" s="4">
        <v>0</v>
      </c>
      <c r="H16" s="4"/>
      <c r="I16" s="4">
        <f t="shared" si="0"/>
        <v>3022637636</v>
      </c>
      <c r="K16" s="7">
        <f t="shared" si="1"/>
        <v>-2.1760110877858306E-2</v>
      </c>
      <c r="M16" s="4">
        <v>6765374256</v>
      </c>
      <c r="N16" s="4"/>
      <c r="O16" s="4">
        <v>-4566417404</v>
      </c>
      <c r="P16" s="4"/>
      <c r="Q16" s="4">
        <v>-490008125</v>
      </c>
      <c r="R16" s="4"/>
      <c r="S16" s="4">
        <v>1708948727</v>
      </c>
      <c r="U16" s="7">
        <f t="shared" si="2"/>
        <v>8.294778003831417E-3</v>
      </c>
      <c r="W16" s="5"/>
    </row>
    <row r="17" spans="1:23" ht="18.75">
      <c r="A17" s="2" t="s">
        <v>15</v>
      </c>
      <c r="C17" s="4">
        <v>0</v>
      </c>
      <c r="D17" s="4"/>
      <c r="E17" s="4">
        <v>-6639101494</v>
      </c>
      <c r="F17" s="4"/>
      <c r="G17" s="4">
        <v>0</v>
      </c>
      <c r="H17" s="4"/>
      <c r="I17" s="4">
        <f t="shared" si="0"/>
        <v>-6639101494</v>
      </c>
      <c r="K17" s="7">
        <f t="shared" si="1"/>
        <v>4.7795204730519916E-2</v>
      </c>
      <c r="M17" s="4">
        <v>0</v>
      </c>
      <c r="N17" s="4"/>
      <c r="O17" s="4">
        <v>8559392663</v>
      </c>
      <c r="P17" s="4"/>
      <c r="Q17" s="4">
        <v>15178857136</v>
      </c>
      <c r="R17" s="4"/>
      <c r="S17" s="4">
        <v>23738249799</v>
      </c>
      <c r="U17" s="7">
        <f t="shared" si="2"/>
        <v>0.11521908713309265</v>
      </c>
      <c r="W17" s="5"/>
    </row>
    <row r="18" spans="1:23" ht="18.75">
      <c r="A18" s="2" t="s">
        <v>36</v>
      </c>
      <c r="C18" s="4">
        <v>0</v>
      </c>
      <c r="D18" s="4"/>
      <c r="E18" s="4">
        <v>-3067547010</v>
      </c>
      <c r="F18" s="4"/>
      <c r="G18" s="4">
        <v>0</v>
      </c>
      <c r="H18" s="4"/>
      <c r="I18" s="4">
        <f t="shared" si="0"/>
        <v>-3067547010</v>
      </c>
      <c r="K18" s="7">
        <f t="shared" si="1"/>
        <v>2.2083415579042545E-2</v>
      </c>
      <c r="M18" s="4">
        <v>0</v>
      </c>
      <c r="N18" s="4"/>
      <c r="O18" s="4">
        <v>1395457774</v>
      </c>
      <c r="P18" s="4"/>
      <c r="Q18" s="4">
        <f>2665+1103620510</f>
        <v>1103623175</v>
      </c>
      <c r="R18" s="4"/>
      <c r="S18" s="4">
        <v>2499078284</v>
      </c>
      <c r="U18" s="7">
        <f t="shared" si="2"/>
        <v>1.2129854601527764E-2</v>
      </c>
      <c r="W18" s="5"/>
    </row>
    <row r="19" spans="1:23" ht="18.75">
      <c r="A19" s="2" t="s">
        <v>42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K19" s="7">
        <f t="shared" si="1"/>
        <v>0</v>
      </c>
      <c r="M19" s="4">
        <v>0</v>
      </c>
      <c r="N19" s="4"/>
      <c r="O19" s="4">
        <v>0</v>
      </c>
      <c r="P19" s="4"/>
      <c r="Q19" s="4">
        <v>1571954349</v>
      </c>
      <c r="R19" s="4"/>
      <c r="S19" s="4">
        <v>1571954349</v>
      </c>
      <c r="U19" s="7">
        <f t="shared" si="2"/>
        <v>7.6298440971964481E-3</v>
      </c>
      <c r="W19" s="5"/>
    </row>
    <row r="20" spans="1:23" ht="18.75">
      <c r="A20" s="2" t="s">
        <v>113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f t="shared" si="0"/>
        <v>0</v>
      </c>
      <c r="K20" s="7">
        <f t="shared" si="1"/>
        <v>0</v>
      </c>
      <c r="M20" s="4">
        <v>0</v>
      </c>
      <c r="N20" s="4"/>
      <c r="O20" s="4">
        <v>0</v>
      </c>
      <c r="P20" s="4"/>
      <c r="Q20" s="4">
        <v>-1568641447</v>
      </c>
      <c r="R20" s="4"/>
      <c r="S20" s="4">
        <v>-1568641447</v>
      </c>
      <c r="U20" s="7">
        <f t="shared" si="2"/>
        <v>-7.6137641609149848E-3</v>
      </c>
      <c r="W20" s="5"/>
    </row>
    <row r="21" spans="1:23" ht="18.75">
      <c r="A21" s="2" t="s">
        <v>114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f t="shared" si="0"/>
        <v>0</v>
      </c>
      <c r="K21" s="7">
        <f t="shared" si="1"/>
        <v>0</v>
      </c>
      <c r="M21" s="4">
        <v>0</v>
      </c>
      <c r="N21" s="4"/>
      <c r="O21" s="4">
        <v>0</v>
      </c>
      <c r="P21" s="4"/>
      <c r="Q21" s="4">
        <v>472093247</v>
      </c>
      <c r="R21" s="4"/>
      <c r="S21" s="4">
        <v>472093247</v>
      </c>
      <c r="U21" s="7">
        <f t="shared" si="2"/>
        <v>2.291413790890727E-3</v>
      </c>
      <c r="W21" s="5"/>
    </row>
    <row r="22" spans="1:23" ht="18.75">
      <c r="A22" s="2" t="s">
        <v>115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K22" s="7">
        <f t="shared" si="1"/>
        <v>0</v>
      </c>
      <c r="M22" s="4">
        <v>0</v>
      </c>
      <c r="N22" s="4"/>
      <c r="O22" s="4">
        <v>0</v>
      </c>
      <c r="P22" s="4"/>
      <c r="Q22" s="4">
        <v>3455809541</v>
      </c>
      <c r="R22" s="4"/>
      <c r="S22" s="4">
        <v>3455809541</v>
      </c>
      <c r="U22" s="7">
        <f t="shared" si="2"/>
        <v>1.677357109270227E-2</v>
      </c>
      <c r="W22" s="5"/>
    </row>
    <row r="23" spans="1:23" ht="18.75">
      <c r="A23" s="2" t="s">
        <v>47</v>
      </c>
      <c r="C23" s="4">
        <v>0</v>
      </c>
      <c r="D23" s="4"/>
      <c r="E23" s="4">
        <v>-2707745502</v>
      </c>
      <c r="F23" s="4"/>
      <c r="G23" s="4">
        <v>0</v>
      </c>
      <c r="H23" s="4"/>
      <c r="I23" s="4">
        <f t="shared" si="0"/>
        <v>-2707745502</v>
      </c>
      <c r="K23" s="7">
        <f t="shared" si="1"/>
        <v>1.9493187556056127E-2</v>
      </c>
      <c r="M23" s="4">
        <v>0</v>
      </c>
      <c r="N23" s="4"/>
      <c r="O23" s="4">
        <v>-9293247125</v>
      </c>
      <c r="P23" s="4"/>
      <c r="Q23" s="4">
        <v>336409937</v>
      </c>
      <c r="R23" s="4"/>
      <c r="S23" s="4">
        <v>-8956837188</v>
      </c>
      <c r="U23" s="7">
        <f t="shared" si="2"/>
        <v>-4.3474081414568759E-2</v>
      </c>
      <c r="W23" s="5"/>
    </row>
    <row r="24" spans="1:23" ht="18.75">
      <c r="A24" s="2" t="s">
        <v>28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7">
        <f t="shared" si="1"/>
        <v>0</v>
      </c>
      <c r="M24" s="4">
        <v>3420000000</v>
      </c>
      <c r="N24" s="4"/>
      <c r="O24" s="4">
        <v>-2324645857</v>
      </c>
      <c r="P24" s="4"/>
      <c r="Q24" s="4">
        <v>960383526</v>
      </c>
      <c r="R24" s="4"/>
      <c r="S24" s="4">
        <v>2055737669</v>
      </c>
      <c r="U24" s="7">
        <f t="shared" si="2"/>
        <v>9.9779983618366753E-3</v>
      </c>
      <c r="W24" s="5"/>
    </row>
    <row r="25" spans="1:23" ht="18.75">
      <c r="A25" s="2" t="s">
        <v>15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K25" s="7">
        <f t="shared" si="1"/>
        <v>0</v>
      </c>
      <c r="M25" s="4">
        <v>0</v>
      </c>
      <c r="N25" s="4"/>
      <c r="O25" s="4">
        <v>0</v>
      </c>
      <c r="P25" s="4"/>
      <c r="Q25" s="4">
        <v>-36722588744</v>
      </c>
      <c r="R25" s="4"/>
      <c r="S25" s="4">
        <v>-36722588744</v>
      </c>
      <c r="U25" s="7">
        <f t="shared" si="2"/>
        <v>-0.178241580069054</v>
      </c>
      <c r="W25" s="5"/>
    </row>
    <row r="26" spans="1:23" ht="18.75">
      <c r="A26" s="2" t="s">
        <v>37</v>
      </c>
      <c r="C26" s="4">
        <v>0</v>
      </c>
      <c r="D26" s="4"/>
      <c r="E26" s="4">
        <v>-18337597372</v>
      </c>
      <c r="F26" s="4"/>
      <c r="G26" s="4">
        <v>0</v>
      </c>
      <c r="H26" s="4"/>
      <c r="I26" s="4">
        <f t="shared" si="0"/>
        <v>-18337597372</v>
      </c>
      <c r="K26" s="7">
        <f t="shared" si="1"/>
        <v>0.13201322821358635</v>
      </c>
      <c r="M26" s="4">
        <v>0</v>
      </c>
      <c r="N26" s="4"/>
      <c r="O26" s="4">
        <v>3357588209</v>
      </c>
      <c r="P26" s="4"/>
      <c r="Q26" s="4">
        <v>8778694638</v>
      </c>
      <c r="R26" s="4"/>
      <c r="S26" s="4">
        <v>12136282847</v>
      </c>
      <c r="U26" s="7">
        <f t="shared" si="2"/>
        <v>5.8906256470485745E-2</v>
      </c>
      <c r="W26" s="5"/>
    </row>
    <row r="27" spans="1:23" ht="18.75">
      <c r="A27" s="2" t="s">
        <v>39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f t="shared" si="0"/>
        <v>0</v>
      </c>
      <c r="K27" s="7">
        <f t="shared" si="1"/>
        <v>0</v>
      </c>
      <c r="M27" s="4">
        <v>0</v>
      </c>
      <c r="N27" s="4"/>
      <c r="O27" s="4">
        <v>0</v>
      </c>
      <c r="P27" s="4"/>
      <c r="Q27" s="4">
        <v>5318762251</v>
      </c>
      <c r="R27" s="4"/>
      <c r="S27" s="4">
        <v>5318762251</v>
      </c>
      <c r="U27" s="7">
        <f t="shared" si="2"/>
        <v>2.5815843056129134E-2</v>
      </c>
      <c r="W27" s="5"/>
    </row>
    <row r="28" spans="1:23" ht="18.75">
      <c r="A28" s="2" t="s">
        <v>27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f t="shared" si="0"/>
        <v>0</v>
      </c>
      <c r="K28" s="7">
        <f t="shared" si="1"/>
        <v>0</v>
      </c>
      <c r="M28" s="4">
        <v>0</v>
      </c>
      <c r="N28" s="4"/>
      <c r="O28" s="4">
        <v>0</v>
      </c>
      <c r="P28" s="4"/>
      <c r="Q28" s="4">
        <v>530276889</v>
      </c>
      <c r="R28" s="4"/>
      <c r="S28" s="4">
        <v>530276889</v>
      </c>
      <c r="U28" s="7">
        <f t="shared" si="2"/>
        <v>2.5738215578525979E-3</v>
      </c>
      <c r="W28" s="5"/>
    </row>
    <row r="29" spans="1:23" ht="18.75">
      <c r="A29" s="2" t="s">
        <v>132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f t="shared" si="0"/>
        <v>0</v>
      </c>
      <c r="K29" s="7">
        <f t="shared" si="1"/>
        <v>0</v>
      </c>
      <c r="M29" s="4">
        <v>0</v>
      </c>
      <c r="N29" s="4"/>
      <c r="O29" s="4">
        <v>0</v>
      </c>
      <c r="P29" s="4"/>
      <c r="Q29" s="4">
        <v>4073853398</v>
      </c>
      <c r="R29" s="4"/>
      <c r="S29" s="4">
        <v>4073853398</v>
      </c>
      <c r="U29" s="7">
        <f t="shared" si="2"/>
        <v>1.977338993422257E-2</v>
      </c>
      <c r="W29" s="5"/>
    </row>
    <row r="30" spans="1:23" ht="18.75">
      <c r="A30" s="2" t="s">
        <v>51</v>
      </c>
      <c r="C30" s="4">
        <v>0</v>
      </c>
      <c r="D30" s="4"/>
      <c r="E30" s="4">
        <v>-12574732500</v>
      </c>
      <c r="F30" s="4"/>
      <c r="G30" s="4">
        <v>0</v>
      </c>
      <c r="H30" s="4"/>
      <c r="I30" s="4">
        <f t="shared" si="0"/>
        <v>-12574732500</v>
      </c>
      <c r="K30" s="7">
        <f t="shared" si="1"/>
        <v>9.0526092244888723E-2</v>
      </c>
      <c r="M30" s="4">
        <v>0</v>
      </c>
      <c r="N30" s="4"/>
      <c r="O30" s="4">
        <v>47140060004</v>
      </c>
      <c r="P30" s="4"/>
      <c r="Q30" s="4">
        <v>11490674802</v>
      </c>
      <c r="R30" s="4"/>
      <c r="S30" s="4">
        <v>58630734806</v>
      </c>
      <c r="U30" s="7">
        <f t="shared" si="2"/>
        <v>0.28457783532863234</v>
      </c>
      <c r="W30" s="5"/>
    </row>
    <row r="31" spans="1:23" ht="18.75">
      <c r="A31" s="2" t="s">
        <v>32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f t="shared" si="0"/>
        <v>0</v>
      </c>
      <c r="K31" s="7">
        <f t="shared" si="1"/>
        <v>0</v>
      </c>
      <c r="M31" s="4">
        <v>0</v>
      </c>
      <c r="N31" s="4"/>
      <c r="O31" s="4">
        <v>0</v>
      </c>
      <c r="P31" s="4"/>
      <c r="Q31" s="4">
        <v>4531124201</v>
      </c>
      <c r="R31" s="4"/>
      <c r="S31" s="4">
        <v>4531124201</v>
      </c>
      <c r="U31" s="7">
        <f t="shared" si="2"/>
        <v>2.199285956405584E-2</v>
      </c>
      <c r="W31" s="5"/>
    </row>
    <row r="32" spans="1:23" ht="18.75">
      <c r="A32" s="2" t="s">
        <v>62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f t="shared" si="0"/>
        <v>0</v>
      </c>
      <c r="K32" s="7">
        <f t="shared" si="1"/>
        <v>0</v>
      </c>
      <c r="M32" s="4">
        <v>0</v>
      </c>
      <c r="N32" s="4"/>
      <c r="O32" s="4">
        <v>0</v>
      </c>
      <c r="P32" s="4"/>
      <c r="Q32" s="4">
        <v>6041279965</v>
      </c>
      <c r="R32" s="4"/>
      <c r="S32" s="4">
        <v>6041279965</v>
      </c>
      <c r="U32" s="7">
        <f t="shared" si="2"/>
        <v>2.9322749932139677E-2</v>
      </c>
      <c r="W32" s="5"/>
    </row>
    <row r="33" spans="1:23" ht="18.75">
      <c r="A33" s="2" t="s">
        <v>57</v>
      </c>
      <c r="C33" s="4">
        <v>0</v>
      </c>
      <c r="D33" s="4"/>
      <c r="E33" s="4">
        <v>-6461325000</v>
      </c>
      <c r="F33" s="4"/>
      <c r="G33" s="4">
        <v>0</v>
      </c>
      <c r="H33" s="4"/>
      <c r="I33" s="4">
        <f t="shared" si="0"/>
        <v>-6461325000</v>
      </c>
      <c r="K33" s="7">
        <f t="shared" si="1"/>
        <v>4.6515383366938869E-2</v>
      </c>
      <c r="M33" s="4">
        <v>0</v>
      </c>
      <c r="N33" s="4"/>
      <c r="O33" s="4">
        <v>39165569901</v>
      </c>
      <c r="P33" s="4"/>
      <c r="Q33" s="4">
        <v>-672657386</v>
      </c>
      <c r="R33" s="4"/>
      <c r="S33" s="4">
        <v>38492912515</v>
      </c>
      <c r="U33" s="7">
        <f t="shared" si="2"/>
        <v>0.18683425604777029</v>
      </c>
      <c r="W33" s="5"/>
    </row>
    <row r="34" spans="1:23" ht="18.75">
      <c r="A34" s="2" t="s">
        <v>41</v>
      </c>
      <c r="C34" s="4">
        <v>0</v>
      </c>
      <c r="D34" s="4"/>
      <c r="E34" s="4">
        <v>-715716000</v>
      </c>
      <c r="F34" s="4"/>
      <c r="G34" s="4">
        <v>0</v>
      </c>
      <c r="H34" s="4"/>
      <c r="I34" s="4">
        <f t="shared" si="0"/>
        <v>-715716000</v>
      </c>
      <c r="K34" s="7">
        <f t="shared" si="1"/>
        <v>5.1524732344916903E-3</v>
      </c>
      <c r="M34" s="4">
        <v>2192000000</v>
      </c>
      <c r="N34" s="4"/>
      <c r="O34" s="4">
        <v>763430400</v>
      </c>
      <c r="P34" s="4"/>
      <c r="Q34" s="4">
        <v>0</v>
      </c>
      <c r="R34" s="4"/>
      <c r="S34" s="4">
        <v>2955430400</v>
      </c>
      <c r="U34" s="7">
        <f t="shared" si="2"/>
        <v>1.4344865171472571E-2</v>
      </c>
      <c r="W34" s="5"/>
    </row>
    <row r="35" spans="1:23" ht="18.75">
      <c r="A35" s="2" t="s">
        <v>49</v>
      </c>
      <c r="C35" s="4">
        <v>0</v>
      </c>
      <c r="D35" s="4"/>
      <c r="E35" s="4">
        <v>454762726</v>
      </c>
      <c r="F35" s="4"/>
      <c r="G35" s="4">
        <v>0</v>
      </c>
      <c r="H35" s="4"/>
      <c r="I35" s="4">
        <f t="shared" si="0"/>
        <v>454762726</v>
      </c>
      <c r="K35" s="7">
        <f t="shared" si="1"/>
        <v>-3.2738583093845581E-3</v>
      </c>
      <c r="M35" s="4">
        <v>899720010</v>
      </c>
      <c r="N35" s="4"/>
      <c r="O35" s="4">
        <v>-960776066</v>
      </c>
      <c r="P35" s="4"/>
      <c r="Q35" s="4">
        <v>0</v>
      </c>
      <c r="R35" s="4"/>
      <c r="S35" s="4">
        <v>-61056056</v>
      </c>
      <c r="U35" s="7">
        <f t="shared" si="2"/>
        <v>-2.9634969283048548E-4</v>
      </c>
      <c r="W35" s="5"/>
    </row>
    <row r="36" spans="1:23" ht="18.75">
      <c r="A36" s="2" t="s">
        <v>52</v>
      </c>
      <c r="C36" s="4">
        <v>0</v>
      </c>
      <c r="D36" s="4"/>
      <c r="E36" s="4">
        <v>-1002002400</v>
      </c>
      <c r="F36" s="4"/>
      <c r="G36" s="4">
        <v>0</v>
      </c>
      <c r="H36" s="4"/>
      <c r="I36" s="4">
        <f t="shared" si="0"/>
        <v>-1002002400</v>
      </c>
      <c r="K36" s="7">
        <f t="shared" si="1"/>
        <v>7.2134625282883665E-3</v>
      </c>
      <c r="M36" s="4">
        <v>960000000</v>
      </c>
      <c r="N36" s="4"/>
      <c r="O36" s="4">
        <v>-2274386400</v>
      </c>
      <c r="P36" s="4"/>
      <c r="Q36" s="4">
        <v>0</v>
      </c>
      <c r="R36" s="4"/>
      <c r="S36" s="4">
        <v>-1314386400</v>
      </c>
      <c r="U36" s="7">
        <f t="shared" si="2"/>
        <v>-6.3796784695783109E-3</v>
      </c>
      <c r="W36" s="5"/>
    </row>
    <row r="37" spans="1:23" ht="18.75">
      <c r="A37" s="2" t="s">
        <v>46</v>
      </c>
      <c r="C37" s="4">
        <v>5288486417</v>
      </c>
      <c r="D37" s="4"/>
      <c r="E37" s="4">
        <v>-8767521000</v>
      </c>
      <c r="F37" s="4"/>
      <c r="G37" s="4">
        <v>0</v>
      </c>
      <c r="H37" s="4"/>
      <c r="I37" s="4">
        <f t="shared" si="0"/>
        <v>-3479034583</v>
      </c>
      <c r="K37" s="7">
        <f t="shared" si="1"/>
        <v>2.5045734021285619E-2</v>
      </c>
      <c r="M37" s="4">
        <v>5288486417</v>
      </c>
      <c r="N37" s="4"/>
      <c r="O37" s="4">
        <v>434253920</v>
      </c>
      <c r="P37" s="4"/>
      <c r="Q37" s="4">
        <v>0</v>
      </c>
      <c r="R37" s="4"/>
      <c r="S37" s="4">
        <v>5722740337</v>
      </c>
      <c r="U37" s="7">
        <f t="shared" si="2"/>
        <v>2.7776644154980778E-2</v>
      </c>
      <c r="W37" s="5"/>
    </row>
    <row r="38" spans="1:23" ht="18.75">
      <c r="A38" s="2" t="s">
        <v>55</v>
      </c>
      <c r="C38" s="4">
        <v>4282665525</v>
      </c>
      <c r="D38" s="4"/>
      <c r="E38" s="4">
        <v>-4847284722</v>
      </c>
      <c r="F38" s="4"/>
      <c r="G38" s="4">
        <v>0</v>
      </c>
      <c r="H38" s="4"/>
      <c r="I38" s="4">
        <f t="shared" si="0"/>
        <v>-564619197</v>
      </c>
      <c r="K38" s="7">
        <f t="shared" si="1"/>
        <v>4.0647202245341603E-3</v>
      </c>
      <c r="M38" s="4">
        <v>4282665525</v>
      </c>
      <c r="N38" s="4"/>
      <c r="O38" s="4">
        <v>6239325464</v>
      </c>
      <c r="P38" s="4"/>
      <c r="Q38" s="4">
        <v>0</v>
      </c>
      <c r="R38" s="4"/>
      <c r="S38" s="4">
        <v>10521990989</v>
      </c>
      <c r="U38" s="7">
        <f t="shared" si="2"/>
        <v>5.1070917478772071E-2</v>
      </c>
      <c r="W38" s="5"/>
    </row>
    <row r="39" spans="1:23" ht="18.75">
      <c r="A39" s="2" t="s">
        <v>21</v>
      </c>
      <c r="C39" s="4">
        <v>0</v>
      </c>
      <c r="D39" s="4"/>
      <c r="E39" s="4">
        <v>-6619478355</v>
      </c>
      <c r="F39" s="4"/>
      <c r="G39" s="4">
        <v>0</v>
      </c>
      <c r="H39" s="4"/>
      <c r="I39" s="4">
        <f t="shared" si="0"/>
        <v>-6619478355</v>
      </c>
      <c r="K39" s="7">
        <f t="shared" si="1"/>
        <v>4.7653936827505024E-2</v>
      </c>
      <c r="M39" s="4">
        <v>15125000000</v>
      </c>
      <c r="N39" s="4"/>
      <c r="O39" s="4">
        <v>-10733159418</v>
      </c>
      <c r="P39" s="4"/>
      <c r="Q39" s="4">
        <v>0</v>
      </c>
      <c r="R39" s="4"/>
      <c r="S39" s="4">
        <v>4391840582</v>
      </c>
      <c r="U39" s="7">
        <f t="shared" si="2"/>
        <v>2.1316814296622119E-2</v>
      </c>
      <c r="W39" s="5"/>
    </row>
    <row r="40" spans="1:23" ht="18.75">
      <c r="A40" s="2" t="s">
        <v>61</v>
      </c>
      <c r="C40" s="4">
        <v>0</v>
      </c>
      <c r="D40" s="4"/>
      <c r="E40" s="4">
        <v>-1945470161</v>
      </c>
      <c r="F40" s="4"/>
      <c r="G40" s="4">
        <v>0</v>
      </c>
      <c r="H40" s="4"/>
      <c r="I40" s="4">
        <f t="shared" si="0"/>
        <v>-1945470161</v>
      </c>
      <c r="K40" s="7">
        <f t="shared" si="1"/>
        <v>1.4005531430140921E-2</v>
      </c>
      <c r="M40" s="4">
        <v>1876736819</v>
      </c>
      <c r="N40" s="4"/>
      <c r="O40" s="4">
        <v>652835771</v>
      </c>
      <c r="P40" s="4"/>
      <c r="Q40" s="4">
        <v>0</v>
      </c>
      <c r="R40" s="4"/>
      <c r="S40" s="4">
        <v>2529572590</v>
      </c>
      <c r="U40" s="7">
        <f t="shared" si="2"/>
        <v>1.2277865770414578E-2</v>
      </c>
      <c r="W40" s="5"/>
    </row>
    <row r="41" spans="1:23" ht="18.75">
      <c r="A41" s="2" t="s">
        <v>25</v>
      </c>
      <c r="C41" s="4">
        <v>0</v>
      </c>
      <c r="D41" s="4"/>
      <c r="E41" s="4">
        <v>-12568856421</v>
      </c>
      <c r="F41" s="4"/>
      <c r="G41" s="4">
        <v>0</v>
      </c>
      <c r="H41" s="4"/>
      <c r="I41" s="4">
        <f t="shared" si="0"/>
        <v>-12568856421</v>
      </c>
      <c r="K41" s="7">
        <f t="shared" si="1"/>
        <v>9.0483790075073803E-2</v>
      </c>
      <c r="M41" s="4">
        <v>8114695180</v>
      </c>
      <c r="N41" s="4"/>
      <c r="O41" s="4">
        <v>6479943755</v>
      </c>
      <c r="P41" s="4"/>
      <c r="Q41" s="4">
        <v>0</v>
      </c>
      <c r="R41" s="4"/>
      <c r="S41" s="4">
        <v>14594638935</v>
      </c>
      <c r="U41" s="7">
        <f t="shared" si="2"/>
        <v>7.083845647283693E-2</v>
      </c>
      <c r="W41" s="5"/>
    </row>
    <row r="42" spans="1:23" ht="18.75">
      <c r="A42" s="2" t="s">
        <v>53</v>
      </c>
      <c r="C42" s="4">
        <v>0</v>
      </c>
      <c r="D42" s="4"/>
      <c r="E42" s="4">
        <v>910839352</v>
      </c>
      <c r="F42" s="4"/>
      <c r="G42" s="4">
        <v>0</v>
      </c>
      <c r="H42" s="4"/>
      <c r="I42" s="4">
        <f t="shared" si="0"/>
        <v>910839352</v>
      </c>
      <c r="K42" s="7">
        <f t="shared" si="1"/>
        <v>-6.5571754468277295E-3</v>
      </c>
      <c r="M42" s="4">
        <v>3756284000</v>
      </c>
      <c r="N42" s="4"/>
      <c r="O42" s="4">
        <v>-2716410925</v>
      </c>
      <c r="P42" s="4"/>
      <c r="Q42" s="4">
        <v>0</v>
      </c>
      <c r="R42" s="4"/>
      <c r="S42" s="4">
        <v>1039873075</v>
      </c>
      <c r="U42" s="7">
        <f t="shared" si="2"/>
        <v>5.0472645393102762E-3</v>
      </c>
      <c r="W42" s="5"/>
    </row>
    <row r="43" spans="1:23" ht="18.75">
      <c r="A43" s="2" t="s">
        <v>56</v>
      </c>
      <c r="C43" s="4">
        <v>0</v>
      </c>
      <c r="D43" s="4"/>
      <c r="E43" s="4">
        <v>-4672035000</v>
      </c>
      <c r="F43" s="4"/>
      <c r="G43" s="4">
        <v>0</v>
      </c>
      <c r="H43" s="4"/>
      <c r="I43" s="4">
        <f t="shared" si="0"/>
        <v>-4672035000</v>
      </c>
      <c r="K43" s="7">
        <f t="shared" si="1"/>
        <v>3.3634200280709646E-2</v>
      </c>
      <c r="M43" s="4">
        <v>2700000000</v>
      </c>
      <c r="N43" s="4"/>
      <c r="O43" s="4">
        <v>-7164793800</v>
      </c>
      <c r="P43" s="4"/>
      <c r="Q43" s="4">
        <v>0</v>
      </c>
      <c r="R43" s="4"/>
      <c r="S43" s="4">
        <v>-4464793800</v>
      </c>
      <c r="U43" s="7">
        <f t="shared" si="2"/>
        <v>-2.1670909617572679E-2</v>
      </c>
      <c r="W43" s="5"/>
    </row>
    <row r="44" spans="1:23" ht="18.75">
      <c r="A44" s="2" t="s">
        <v>18</v>
      </c>
      <c r="C44" s="4">
        <v>0</v>
      </c>
      <c r="D44" s="4"/>
      <c r="E44" s="4">
        <v>814126950</v>
      </c>
      <c r="F44" s="4"/>
      <c r="G44" s="4">
        <v>0</v>
      </c>
      <c r="H44" s="4"/>
      <c r="I44" s="4">
        <f t="shared" si="0"/>
        <v>814126950</v>
      </c>
      <c r="K44" s="7">
        <f t="shared" si="1"/>
        <v>-5.8609383042342979E-3</v>
      </c>
      <c r="M44" s="4">
        <v>440000000</v>
      </c>
      <c r="N44" s="4"/>
      <c r="O44" s="4">
        <v>-1638631263</v>
      </c>
      <c r="P44" s="4"/>
      <c r="Q44" s="4">
        <v>0</v>
      </c>
      <c r="R44" s="4"/>
      <c r="S44" s="4">
        <v>-1198631263</v>
      </c>
      <c r="U44" s="7">
        <f t="shared" si="2"/>
        <v>-5.8178341327364295E-3</v>
      </c>
      <c r="W44" s="5"/>
    </row>
    <row r="45" spans="1:23" ht="18.75">
      <c r="A45" s="2" t="s">
        <v>19</v>
      </c>
      <c r="C45" s="4">
        <v>0</v>
      </c>
      <c r="D45" s="4"/>
      <c r="E45" s="4">
        <v>-6163110000</v>
      </c>
      <c r="F45" s="4"/>
      <c r="G45" s="4">
        <v>0</v>
      </c>
      <c r="H45" s="4"/>
      <c r="I45" s="4">
        <f t="shared" si="0"/>
        <v>-6163110000</v>
      </c>
      <c r="K45" s="7">
        <f t="shared" si="1"/>
        <v>4.4368519519233998E-2</v>
      </c>
      <c r="M45" s="4">
        <v>6344294955</v>
      </c>
      <c r="N45" s="4"/>
      <c r="O45" s="4">
        <v>-3677985000</v>
      </c>
      <c r="P45" s="4"/>
      <c r="Q45" s="4">
        <v>0</v>
      </c>
      <c r="R45" s="4"/>
      <c r="S45" s="4">
        <v>2666309955</v>
      </c>
      <c r="U45" s="7">
        <f t="shared" si="2"/>
        <v>1.2941552204995285E-2</v>
      </c>
      <c r="W45" s="5"/>
    </row>
    <row r="46" spans="1:23" ht="18.75">
      <c r="A46" s="2" t="s">
        <v>44</v>
      </c>
      <c r="C46" s="4">
        <v>0</v>
      </c>
      <c r="D46" s="4"/>
      <c r="E46" s="4">
        <v>1835485492</v>
      </c>
      <c r="F46" s="4"/>
      <c r="G46" s="4">
        <v>0</v>
      </c>
      <c r="H46" s="4"/>
      <c r="I46" s="4">
        <f t="shared" si="0"/>
        <v>1835485492</v>
      </c>
      <c r="K46" s="7">
        <f t="shared" si="1"/>
        <v>-1.3213746611543981E-2</v>
      </c>
      <c r="M46" s="4">
        <v>0</v>
      </c>
      <c r="N46" s="4"/>
      <c r="O46" s="4">
        <v>16627339160</v>
      </c>
      <c r="P46" s="4"/>
      <c r="Q46" s="4">
        <v>0</v>
      </c>
      <c r="R46" s="4"/>
      <c r="S46" s="4">
        <v>16627339160</v>
      </c>
      <c r="U46" s="7">
        <f t="shared" si="2"/>
        <v>8.0704637270614124E-2</v>
      </c>
      <c r="W46" s="5"/>
    </row>
    <row r="47" spans="1:23" ht="18.75">
      <c r="A47" s="2" t="s">
        <v>143</v>
      </c>
      <c r="C47" s="4">
        <v>0</v>
      </c>
      <c r="D47" s="4"/>
      <c r="E47" s="4">
        <v>516678637</v>
      </c>
      <c r="F47" s="4"/>
      <c r="G47" s="4">
        <v>0</v>
      </c>
      <c r="H47" s="4"/>
      <c r="I47" s="4">
        <f t="shared" si="0"/>
        <v>516678637</v>
      </c>
      <c r="K47" s="7">
        <f t="shared" si="1"/>
        <v>-3.7195938723965202E-3</v>
      </c>
      <c r="M47" s="4">
        <v>0</v>
      </c>
      <c r="N47" s="4"/>
      <c r="O47" s="4">
        <v>516678637</v>
      </c>
      <c r="P47" s="4"/>
      <c r="Q47" s="4">
        <v>0</v>
      </c>
      <c r="R47" s="4"/>
      <c r="S47" s="4">
        <v>516678637</v>
      </c>
      <c r="U47" s="7">
        <f t="shared" si="2"/>
        <v>2.5078192958782651E-3</v>
      </c>
      <c r="W47" s="5"/>
    </row>
    <row r="48" spans="1:23" ht="18.75">
      <c r="A48" s="2" t="s">
        <v>16</v>
      </c>
      <c r="C48" s="4">
        <v>0</v>
      </c>
      <c r="D48" s="4"/>
      <c r="E48" s="4">
        <v>-4234122101</v>
      </c>
      <c r="F48" s="4"/>
      <c r="G48" s="4">
        <v>0</v>
      </c>
      <c r="H48" s="4"/>
      <c r="I48" s="4">
        <f t="shared" si="0"/>
        <v>-4234122101</v>
      </c>
      <c r="K48" s="7">
        <f t="shared" si="1"/>
        <v>3.0481644670472954E-2</v>
      </c>
      <c r="M48" s="4">
        <v>0</v>
      </c>
      <c r="N48" s="4"/>
      <c r="O48" s="4">
        <v>-9085463168</v>
      </c>
      <c r="P48" s="4"/>
      <c r="Q48" s="4">
        <v>0</v>
      </c>
      <c r="R48" s="4"/>
      <c r="S48" s="4">
        <v>-9085463168</v>
      </c>
      <c r="U48" s="7">
        <f t="shared" si="2"/>
        <v>-4.4098397365520785E-2</v>
      </c>
      <c r="W48" s="5"/>
    </row>
    <row r="49" spans="1:23" ht="18.75">
      <c r="A49" s="2" t="s">
        <v>43</v>
      </c>
      <c r="C49" s="4">
        <v>0</v>
      </c>
      <c r="D49" s="4"/>
      <c r="E49" s="4">
        <v>-3235632750</v>
      </c>
      <c r="F49" s="4"/>
      <c r="G49" s="4">
        <v>0</v>
      </c>
      <c r="H49" s="4"/>
      <c r="I49" s="4">
        <f t="shared" si="0"/>
        <v>-3235632750</v>
      </c>
      <c r="K49" s="7">
        <f t="shared" si="1"/>
        <v>2.3293472747597851E-2</v>
      </c>
      <c r="M49" s="4">
        <v>0</v>
      </c>
      <c r="N49" s="4"/>
      <c r="O49" s="4">
        <v>-9714417076</v>
      </c>
      <c r="P49" s="4"/>
      <c r="Q49" s="4">
        <v>0</v>
      </c>
      <c r="R49" s="4"/>
      <c r="S49" s="4">
        <v>-9714417076</v>
      </c>
      <c r="U49" s="7">
        <f t="shared" si="2"/>
        <v>-4.7151170663559124E-2</v>
      </c>
      <c r="W49" s="5"/>
    </row>
    <row r="50" spans="1:23" ht="18.75">
      <c r="A50" s="2" t="s">
        <v>20</v>
      </c>
      <c r="C50" s="4">
        <v>0</v>
      </c>
      <c r="D50" s="4"/>
      <c r="E50" s="4">
        <v>1781337600</v>
      </c>
      <c r="F50" s="4"/>
      <c r="G50" s="4">
        <v>0</v>
      </c>
      <c r="H50" s="4"/>
      <c r="I50" s="4">
        <f t="shared" si="0"/>
        <v>1781337600</v>
      </c>
      <c r="K50" s="7">
        <f t="shared" si="1"/>
        <v>-1.2823933383623762E-2</v>
      </c>
      <c r="M50" s="4">
        <v>0</v>
      </c>
      <c r="N50" s="4"/>
      <c r="O50" s="4">
        <v>1886371320</v>
      </c>
      <c r="P50" s="4"/>
      <c r="Q50" s="4">
        <v>0</v>
      </c>
      <c r="R50" s="4"/>
      <c r="S50" s="4">
        <v>1886371320</v>
      </c>
      <c r="U50" s="7">
        <f t="shared" si="2"/>
        <v>9.1559396048483295E-3</v>
      </c>
      <c r="W50" s="5"/>
    </row>
    <row r="51" spans="1:23" ht="18.75">
      <c r="A51" s="2" t="s">
        <v>34</v>
      </c>
      <c r="C51" s="4">
        <v>0</v>
      </c>
      <c r="D51" s="4"/>
      <c r="E51" s="4">
        <v>-1869808050</v>
      </c>
      <c r="F51" s="4"/>
      <c r="G51" s="4">
        <v>0</v>
      </c>
      <c r="H51" s="4"/>
      <c r="I51" s="4">
        <f t="shared" si="0"/>
        <v>-1869808050</v>
      </c>
      <c r="K51" s="7">
        <f t="shared" si="1"/>
        <v>1.346083632510954E-2</v>
      </c>
      <c r="M51" s="4">
        <v>0</v>
      </c>
      <c r="N51" s="4"/>
      <c r="O51" s="4">
        <v>-5948395200</v>
      </c>
      <c r="P51" s="4"/>
      <c r="Q51" s="4">
        <v>0</v>
      </c>
      <c r="R51" s="4"/>
      <c r="S51" s="4">
        <v>-5948395200</v>
      </c>
      <c r="U51" s="7">
        <f t="shared" si="2"/>
        <v>-2.8871912236753949E-2</v>
      </c>
      <c r="W51" s="5"/>
    </row>
    <row r="52" spans="1:23" ht="18.75">
      <c r="A52" s="2" t="s">
        <v>22</v>
      </c>
      <c r="C52" s="4">
        <v>0</v>
      </c>
      <c r="D52" s="4"/>
      <c r="E52" s="4">
        <v>-9362664698</v>
      </c>
      <c r="F52" s="4"/>
      <c r="G52" s="4">
        <v>0</v>
      </c>
      <c r="H52" s="4"/>
      <c r="I52" s="4">
        <f t="shared" si="0"/>
        <v>-9362664698</v>
      </c>
      <c r="K52" s="7">
        <f t="shared" si="1"/>
        <v>6.7402264669177758E-2</v>
      </c>
      <c r="M52" s="4">
        <v>0</v>
      </c>
      <c r="N52" s="4"/>
      <c r="O52" s="4">
        <v>-2443307038</v>
      </c>
      <c r="P52" s="4"/>
      <c r="Q52" s="4">
        <v>0</v>
      </c>
      <c r="R52" s="4"/>
      <c r="S52" s="4">
        <v>-2443307038</v>
      </c>
      <c r="U52" s="7">
        <f t="shared" si="2"/>
        <v>-1.1859155956648484E-2</v>
      </c>
      <c r="W52" s="5"/>
    </row>
    <row r="53" spans="1:23" ht="18.75">
      <c r="A53" s="2" t="s">
        <v>59</v>
      </c>
      <c r="C53" s="4">
        <v>0</v>
      </c>
      <c r="D53" s="4"/>
      <c r="E53" s="4">
        <v>-4781739</v>
      </c>
      <c r="F53" s="4"/>
      <c r="G53" s="4">
        <v>0</v>
      </c>
      <c r="H53" s="4"/>
      <c r="I53" s="4">
        <f t="shared" si="0"/>
        <v>-4781739</v>
      </c>
      <c r="K53" s="7">
        <f t="shared" si="1"/>
        <v>3.4423964549940284E-5</v>
      </c>
      <c r="M53" s="4">
        <v>0</v>
      </c>
      <c r="N53" s="4"/>
      <c r="O53" s="4">
        <v>1785290992</v>
      </c>
      <c r="P53" s="4"/>
      <c r="Q53" s="4">
        <v>0</v>
      </c>
      <c r="R53" s="4"/>
      <c r="S53" s="4">
        <v>1785290992</v>
      </c>
      <c r="U53" s="7">
        <f t="shared" si="2"/>
        <v>8.6653228484367337E-3</v>
      </c>
      <c r="W53" s="5"/>
    </row>
    <row r="54" spans="1:23" ht="18.75">
      <c r="A54" s="2" t="s">
        <v>14</v>
      </c>
      <c r="C54" s="4">
        <v>0</v>
      </c>
      <c r="D54" s="4"/>
      <c r="E54" s="4">
        <v>-4374070957</v>
      </c>
      <c r="F54" s="4"/>
      <c r="G54" s="4">
        <v>0</v>
      </c>
      <c r="H54" s="4"/>
      <c r="I54" s="4">
        <f t="shared" si="0"/>
        <v>-4374070957</v>
      </c>
      <c r="K54" s="7">
        <f t="shared" si="1"/>
        <v>3.1489143084281968E-2</v>
      </c>
      <c r="M54" s="4">
        <v>0</v>
      </c>
      <c r="N54" s="4"/>
      <c r="O54" s="4">
        <v>-6405253574</v>
      </c>
      <c r="P54" s="4"/>
      <c r="Q54" s="4">
        <v>0</v>
      </c>
      <c r="R54" s="4"/>
      <c r="S54" s="4">
        <v>-6405253574</v>
      </c>
      <c r="U54" s="7">
        <f t="shared" si="2"/>
        <v>-3.1089380047022188E-2</v>
      </c>
      <c r="W54" s="5"/>
    </row>
    <row r="55" spans="1:23" ht="18.75">
      <c r="A55" s="2" t="s">
        <v>30</v>
      </c>
      <c r="C55" s="4">
        <v>0</v>
      </c>
      <c r="D55" s="4"/>
      <c r="E55" s="4">
        <v>-5574910574</v>
      </c>
      <c r="F55" s="4"/>
      <c r="G55" s="4">
        <v>0</v>
      </c>
      <c r="H55" s="4"/>
      <c r="I55" s="4">
        <f t="shared" si="0"/>
        <v>-5574910574</v>
      </c>
      <c r="K55" s="7">
        <f t="shared" si="1"/>
        <v>4.0134044114173366E-2</v>
      </c>
      <c r="M55" s="4">
        <v>0</v>
      </c>
      <c r="N55" s="4"/>
      <c r="O55" s="4">
        <v>-8458485009</v>
      </c>
      <c r="P55" s="4"/>
      <c r="Q55" s="4">
        <v>0</v>
      </c>
      <c r="R55" s="4"/>
      <c r="S55" s="4">
        <v>-8458485009</v>
      </c>
      <c r="U55" s="7">
        <f t="shared" si="2"/>
        <v>-4.1055213822334291E-2</v>
      </c>
      <c r="W55" s="5"/>
    </row>
    <row r="56" spans="1:23" ht="18.75">
      <c r="A56" s="2" t="s">
        <v>40</v>
      </c>
      <c r="C56" s="4">
        <v>0</v>
      </c>
      <c r="D56" s="4"/>
      <c r="E56" s="4">
        <v>2228660100</v>
      </c>
      <c r="F56" s="4"/>
      <c r="G56" s="4">
        <v>0</v>
      </c>
      <c r="H56" s="4"/>
      <c r="I56" s="4">
        <f t="shared" si="0"/>
        <v>2228660100</v>
      </c>
      <c r="K56" s="7">
        <f t="shared" si="1"/>
        <v>-1.604422915518107E-2</v>
      </c>
      <c r="M56" s="4">
        <v>0</v>
      </c>
      <c r="N56" s="4"/>
      <c r="O56" s="4">
        <v>13201888272</v>
      </c>
      <c r="P56" s="4"/>
      <c r="Q56" s="4">
        <v>0</v>
      </c>
      <c r="R56" s="4"/>
      <c r="S56" s="4">
        <v>13201888272</v>
      </c>
      <c r="U56" s="7">
        <f t="shared" si="2"/>
        <v>6.4078418923580474E-2</v>
      </c>
      <c r="W56" s="5"/>
    </row>
    <row r="57" spans="1:23" ht="18.75">
      <c r="A57" s="2" t="s">
        <v>63</v>
      </c>
      <c r="C57" s="4">
        <v>0</v>
      </c>
      <c r="D57" s="4"/>
      <c r="E57" s="4">
        <v>-2429227233</v>
      </c>
      <c r="F57" s="4"/>
      <c r="G57" s="4">
        <v>0</v>
      </c>
      <c r="H57" s="4"/>
      <c r="I57" s="4">
        <f t="shared" si="0"/>
        <v>-2429227233</v>
      </c>
      <c r="K57" s="7">
        <f t="shared" si="1"/>
        <v>1.7488121403644474E-2</v>
      </c>
      <c r="M57" s="4">
        <v>0</v>
      </c>
      <c r="N57" s="4"/>
      <c r="O57" s="4">
        <v>-2469128315</v>
      </c>
      <c r="P57" s="4"/>
      <c r="Q57" s="4">
        <v>0</v>
      </c>
      <c r="R57" s="4"/>
      <c r="S57" s="4">
        <v>-2469128315</v>
      </c>
      <c r="U57" s="7">
        <f t="shared" si="2"/>
        <v>-1.1984485498200281E-2</v>
      </c>
      <c r="W57" s="5"/>
    </row>
    <row r="58" spans="1:23" ht="18.75">
      <c r="A58" s="2" t="s">
        <v>24</v>
      </c>
      <c r="C58" s="4">
        <v>0</v>
      </c>
      <c r="D58" s="4"/>
      <c r="E58" s="4">
        <v>-250500600</v>
      </c>
      <c r="F58" s="4"/>
      <c r="G58" s="4">
        <v>0</v>
      </c>
      <c r="H58" s="4"/>
      <c r="I58" s="4">
        <f t="shared" si="0"/>
        <v>-250500600</v>
      </c>
      <c r="K58" s="7">
        <f t="shared" si="1"/>
        <v>1.8033656320720916E-3</v>
      </c>
      <c r="M58" s="4">
        <v>0</v>
      </c>
      <c r="N58" s="4"/>
      <c r="O58" s="4">
        <v>-1667618280</v>
      </c>
      <c r="P58" s="4"/>
      <c r="Q58" s="4">
        <v>0</v>
      </c>
      <c r="R58" s="4"/>
      <c r="S58" s="4">
        <v>-1667618280</v>
      </c>
      <c r="U58" s="7">
        <f t="shared" si="2"/>
        <v>-8.0941711177102988E-3</v>
      </c>
      <c r="W58" s="5"/>
    </row>
    <row r="59" spans="1:23" ht="18.75">
      <c r="A59" s="2" t="s">
        <v>50</v>
      </c>
      <c r="C59" s="4">
        <v>0</v>
      </c>
      <c r="D59" s="4"/>
      <c r="E59" s="4">
        <v>-2926217927</v>
      </c>
      <c r="F59" s="4"/>
      <c r="G59" s="4">
        <v>0</v>
      </c>
      <c r="H59" s="4"/>
      <c r="I59" s="4">
        <f t="shared" si="0"/>
        <v>-2926217927</v>
      </c>
      <c r="K59" s="7">
        <f t="shared" si="1"/>
        <v>2.1065980845974185E-2</v>
      </c>
      <c r="M59" s="4">
        <v>0</v>
      </c>
      <c r="N59" s="4"/>
      <c r="O59" s="4">
        <v>8156054225</v>
      </c>
      <c r="P59" s="4"/>
      <c r="Q59" s="4">
        <v>0</v>
      </c>
      <c r="R59" s="4"/>
      <c r="S59" s="4">
        <v>8156054225</v>
      </c>
      <c r="U59" s="7">
        <f t="shared" si="2"/>
        <v>3.9587296046235503E-2</v>
      </c>
      <c r="W59" s="5"/>
    </row>
    <row r="60" spans="1:23" ht="18.75">
      <c r="A60" s="2" t="s">
        <v>58</v>
      </c>
      <c r="C60" s="4">
        <v>0</v>
      </c>
      <c r="D60" s="4"/>
      <c r="E60" s="4">
        <v>-1451795551</v>
      </c>
      <c r="F60" s="4"/>
      <c r="G60" s="4">
        <v>0</v>
      </c>
      <c r="H60" s="4"/>
      <c r="I60" s="4">
        <f t="shared" si="0"/>
        <v>-1451795551</v>
      </c>
      <c r="K60" s="7">
        <f t="shared" si="1"/>
        <v>1.0451544632901341E-2</v>
      </c>
      <c r="M60" s="4">
        <v>0</v>
      </c>
      <c r="N60" s="4"/>
      <c r="O60" s="4">
        <v>-4792181360</v>
      </c>
      <c r="P60" s="4"/>
      <c r="Q60" s="4">
        <v>0</v>
      </c>
      <c r="R60" s="4"/>
      <c r="S60" s="4">
        <v>-4792181360</v>
      </c>
      <c r="U60" s="7">
        <f t="shared" si="2"/>
        <v>-2.3259960879621479E-2</v>
      </c>
      <c r="W60" s="5"/>
    </row>
    <row r="61" spans="1:23" ht="18.75">
      <c r="A61" s="2" t="s">
        <v>60</v>
      </c>
      <c r="C61" s="4">
        <v>0</v>
      </c>
      <c r="D61" s="4"/>
      <c r="E61" s="4">
        <v>1581732360</v>
      </c>
      <c r="F61" s="4"/>
      <c r="G61" s="4">
        <v>0</v>
      </c>
      <c r="H61" s="4"/>
      <c r="I61" s="4">
        <f t="shared" si="0"/>
        <v>1581732360</v>
      </c>
      <c r="K61" s="7">
        <f t="shared" si="1"/>
        <v>-1.1386965848226635E-2</v>
      </c>
      <c r="M61" s="4">
        <v>0</v>
      </c>
      <c r="N61" s="4"/>
      <c r="O61" s="4">
        <f>17268795648-15</f>
        <v>17268795633</v>
      </c>
      <c r="P61" s="4"/>
      <c r="Q61" s="4">
        <v>0</v>
      </c>
      <c r="R61" s="4"/>
      <c r="S61" s="4">
        <v>17268795648</v>
      </c>
      <c r="U61" s="7">
        <f t="shared" si="2"/>
        <v>8.3818094733096177E-2</v>
      </c>
      <c r="W61" s="5"/>
    </row>
    <row r="62" spans="1:23" ht="18.75">
      <c r="A62" s="2" t="s">
        <v>54</v>
      </c>
      <c r="C62" s="4">
        <v>0</v>
      </c>
      <c r="D62" s="4"/>
      <c r="E62" s="4">
        <v>-5096119954</v>
      </c>
      <c r="F62" s="4"/>
      <c r="G62" s="4">
        <v>0</v>
      </c>
      <c r="H62" s="4"/>
      <c r="I62" s="4">
        <f t="shared" si="0"/>
        <v>-5096119954</v>
      </c>
      <c r="K62" s="7">
        <f t="shared" si="1"/>
        <v>3.668720786281713E-2</v>
      </c>
      <c r="M62" s="4">
        <v>0</v>
      </c>
      <c r="N62" s="4"/>
      <c r="O62" s="4">
        <v>-6021211793</v>
      </c>
      <c r="P62" s="4"/>
      <c r="Q62" s="4">
        <v>0</v>
      </c>
      <c r="R62" s="4"/>
      <c r="S62" s="4">
        <v>-6021211793</v>
      </c>
      <c r="U62" s="7">
        <f t="shared" si="2"/>
        <v>-2.9225344416659454E-2</v>
      </c>
      <c r="W62" s="5"/>
    </row>
    <row r="63" spans="1:23" ht="18.75">
      <c r="A63" s="2" t="s">
        <v>26</v>
      </c>
      <c r="C63" s="4">
        <v>0</v>
      </c>
      <c r="D63" s="4"/>
      <c r="E63" s="4">
        <v>77591125</v>
      </c>
      <c r="F63" s="4"/>
      <c r="G63" s="4">
        <v>0</v>
      </c>
      <c r="H63" s="4"/>
      <c r="I63" s="4">
        <f t="shared" si="0"/>
        <v>77591125</v>
      </c>
      <c r="K63" s="7">
        <f t="shared" si="1"/>
        <v>-5.5858216778247104E-4</v>
      </c>
      <c r="M63" s="4">
        <v>0</v>
      </c>
      <c r="N63" s="4"/>
      <c r="O63" s="4">
        <v>-5482482365</v>
      </c>
      <c r="P63" s="4"/>
      <c r="Q63" s="4">
        <v>0</v>
      </c>
      <c r="R63" s="4"/>
      <c r="S63" s="4">
        <v>-5482482365</v>
      </c>
      <c r="U63" s="7">
        <f t="shared" si="2"/>
        <v>-2.6610496505314784E-2</v>
      </c>
      <c r="W63" s="5"/>
    </row>
    <row r="64" spans="1:23" ht="18.75">
      <c r="A64" s="2" t="s">
        <v>33</v>
      </c>
      <c r="C64" s="4">
        <v>0</v>
      </c>
      <c r="D64" s="4"/>
      <c r="E64" s="4">
        <v>-6146564634</v>
      </c>
      <c r="F64" s="4"/>
      <c r="G64" s="4">
        <v>0</v>
      </c>
      <c r="H64" s="4"/>
      <c r="I64" s="4">
        <f t="shared" si="0"/>
        <v>-6146564634</v>
      </c>
      <c r="K64" s="7">
        <f t="shared" si="1"/>
        <v>4.4249408649182378E-2</v>
      </c>
      <c r="M64" s="4">
        <v>0</v>
      </c>
      <c r="N64" s="4"/>
      <c r="O64" s="4">
        <v>343484494</v>
      </c>
      <c r="P64" s="4"/>
      <c r="Q64" s="4">
        <v>0</v>
      </c>
      <c r="R64" s="4"/>
      <c r="S64" s="4">
        <v>343484494</v>
      </c>
      <c r="U64" s="7">
        <f t="shared" si="2"/>
        <v>1.6671814551685871E-3</v>
      </c>
      <c r="W64" s="5"/>
    </row>
    <row r="65" spans="1:23" ht="18.75">
      <c r="A65" s="2" t="s">
        <v>17</v>
      </c>
      <c r="C65" s="4">
        <v>0</v>
      </c>
      <c r="D65" s="4"/>
      <c r="E65" s="4">
        <v>-1919731682</v>
      </c>
      <c r="F65" s="4"/>
      <c r="G65" s="4">
        <v>0</v>
      </c>
      <c r="H65" s="4"/>
      <c r="I65" s="4">
        <f t="shared" si="0"/>
        <v>-1919731682</v>
      </c>
      <c r="K65" s="7">
        <f t="shared" si="1"/>
        <v>1.3820238906089445E-2</v>
      </c>
      <c r="M65" s="4">
        <v>0</v>
      </c>
      <c r="N65" s="4"/>
      <c r="O65" s="4">
        <v>-9436453221</v>
      </c>
      <c r="P65" s="4"/>
      <c r="Q65" s="4">
        <v>0</v>
      </c>
      <c r="R65" s="4"/>
      <c r="S65" s="4">
        <v>-9436453221</v>
      </c>
      <c r="U65" s="7">
        <f t="shared" si="2"/>
        <v>-4.580200878767203E-2</v>
      </c>
      <c r="W65" s="5"/>
    </row>
    <row r="66" spans="1:23" ht="19.5" thickBot="1">
      <c r="C66" s="8">
        <f>SUM(C8:C65)</f>
        <v>16336526198</v>
      </c>
      <c r="D66" s="4"/>
      <c r="E66" s="8">
        <f>SUM(E8:E65)</f>
        <v>-155853114911</v>
      </c>
      <c r="F66" s="4"/>
      <c r="G66" s="8">
        <f>SUM(G8:G65)</f>
        <v>605860899</v>
      </c>
      <c r="H66" s="4"/>
      <c r="I66" s="8">
        <f>SUM(I8:I65)</f>
        <v>-138910727814</v>
      </c>
      <c r="K66" s="9">
        <f>SUM(K8:K65)</f>
        <v>1.0000248800437539</v>
      </c>
      <c r="M66" s="8">
        <f>SUM(M8:M65)</f>
        <v>70643305162</v>
      </c>
      <c r="N66" s="4"/>
      <c r="O66" s="8">
        <f>SUM(O8:O65)</f>
        <v>70738773378</v>
      </c>
      <c r="P66" s="4"/>
      <c r="Q66" s="8">
        <f>SUM(Q8:Q65)</f>
        <v>52383258454</v>
      </c>
      <c r="R66" s="4"/>
      <c r="S66" s="8">
        <f>SUM(S8:S65)</f>
        <v>193765334344</v>
      </c>
      <c r="U66" s="9">
        <f>SUM(U8:U65)</f>
        <v>0.94048487694718963</v>
      </c>
    </row>
    <row r="67" spans="1:23" ht="19.5" thickTop="1">
      <c r="C67" s="4"/>
      <c r="E67" s="4"/>
      <c r="G67" s="4"/>
      <c r="I67" s="3"/>
      <c r="M67" s="4"/>
      <c r="O67" s="4"/>
      <c r="Q67" s="4"/>
      <c r="S67" s="3"/>
    </row>
    <row r="68" spans="1:23">
      <c r="E68" s="3"/>
      <c r="I68" s="3"/>
      <c r="S68" s="3"/>
    </row>
    <row r="69" spans="1:23">
      <c r="E69" s="3"/>
      <c r="I69" s="3"/>
      <c r="O69" s="10"/>
      <c r="Q69" s="10"/>
      <c r="S69" s="3"/>
    </row>
    <row r="70" spans="1:23">
      <c r="E70" s="3"/>
      <c r="I70" s="3"/>
      <c r="S70" s="3"/>
    </row>
    <row r="71" spans="1:23">
      <c r="E71" s="3"/>
      <c r="G71" s="10"/>
      <c r="S71" s="3"/>
    </row>
    <row r="72" spans="1:23">
      <c r="E72" s="3"/>
      <c r="I72" s="10"/>
    </row>
    <row r="73" spans="1:23">
      <c r="E73" s="3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1"/>
  <sheetViews>
    <sheetView rightToLeft="1" view="pageBreakPreview" zoomScale="60" zoomScaleNormal="100" workbookViewId="0">
      <selection activeCell="I8" sqref="I8:I13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3.25">
      <c r="A3" s="20" t="s">
        <v>90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3.25">
      <c r="A4" s="20" t="str">
        <f>'سرمایه‌گذاری در سهام'!A4:U4</f>
        <v>برای ماه منتهی به 1403/02/31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3.25">
      <c r="A6" s="19" t="s">
        <v>120</v>
      </c>
      <c r="B6" s="19" t="s">
        <v>120</v>
      </c>
      <c r="C6" s="19" t="s">
        <v>120</v>
      </c>
      <c r="E6" s="19" t="s">
        <v>92</v>
      </c>
      <c r="F6" s="19" t="s">
        <v>92</v>
      </c>
      <c r="G6" s="19" t="s">
        <v>92</v>
      </c>
      <c r="I6" s="19" t="s">
        <v>93</v>
      </c>
      <c r="J6" s="19" t="s">
        <v>93</v>
      </c>
      <c r="K6" s="19" t="s">
        <v>93</v>
      </c>
    </row>
    <row r="7" spans="1:11" ht="23.25">
      <c r="A7" s="19" t="s">
        <v>121</v>
      </c>
      <c r="C7" s="19" t="s">
        <v>68</v>
      </c>
      <c r="E7" s="19" t="s">
        <v>122</v>
      </c>
      <c r="G7" s="19" t="s">
        <v>123</v>
      </c>
      <c r="I7" s="19" t="s">
        <v>122</v>
      </c>
      <c r="K7" s="19" t="s">
        <v>123</v>
      </c>
    </row>
    <row r="8" spans="1:11" ht="18.75">
      <c r="A8" s="2" t="s">
        <v>74</v>
      </c>
      <c r="C8" s="6" t="s">
        <v>75</v>
      </c>
      <c r="E8" s="4">
        <v>3390374</v>
      </c>
      <c r="G8" s="11">
        <f>E8/$E$14</f>
        <v>0.98100560211040511</v>
      </c>
      <c r="I8" s="12">
        <v>16312998</v>
      </c>
      <c r="K8" s="11">
        <f>I8/$I$14</f>
        <v>9.9517504452803399E-2</v>
      </c>
    </row>
    <row r="9" spans="1:11" ht="18.75">
      <c r="A9" s="2" t="s">
        <v>74</v>
      </c>
      <c r="C9" s="6" t="s">
        <v>78</v>
      </c>
      <c r="E9" s="4">
        <v>23373</v>
      </c>
      <c r="G9" s="11">
        <f t="shared" ref="G9:G13" si="0">E9/$E$14</f>
        <v>6.7629836525782989E-3</v>
      </c>
      <c r="I9" s="12">
        <v>156412</v>
      </c>
      <c r="K9" s="11">
        <f t="shared" ref="K9:K13" si="1">I9/$I$14</f>
        <v>9.5419198276563782E-4</v>
      </c>
    </row>
    <row r="10" spans="1:11" ht="18.75">
      <c r="A10" s="2" t="s">
        <v>79</v>
      </c>
      <c r="C10" s="6" t="s">
        <v>80</v>
      </c>
      <c r="E10" s="4">
        <v>3203</v>
      </c>
      <c r="G10" s="11">
        <f t="shared" si="0"/>
        <v>9.2678888628795156E-4</v>
      </c>
      <c r="I10" s="12">
        <v>112087</v>
      </c>
      <c r="K10" s="11">
        <f t="shared" si="1"/>
        <v>6.8378715681822403E-4</v>
      </c>
    </row>
    <row r="11" spans="1:11" ht="18.75">
      <c r="A11" s="2" t="s">
        <v>81</v>
      </c>
      <c r="C11" s="6" t="s">
        <v>82</v>
      </c>
      <c r="E11" s="4">
        <v>0</v>
      </c>
      <c r="G11" s="11">
        <f t="shared" si="0"/>
        <v>0</v>
      </c>
      <c r="I11" s="12">
        <v>138499638</v>
      </c>
      <c r="K11" s="11">
        <f t="shared" si="1"/>
        <v>0.84491755233321664</v>
      </c>
    </row>
    <row r="12" spans="1:11" ht="18.75">
      <c r="A12" s="2" t="s">
        <v>83</v>
      </c>
      <c r="C12" s="6" t="s">
        <v>84</v>
      </c>
      <c r="E12" s="4">
        <v>12711</v>
      </c>
      <c r="G12" s="11">
        <f t="shared" si="0"/>
        <v>3.6779311687811901E-3</v>
      </c>
      <c r="I12" s="12">
        <v>87323</v>
      </c>
      <c r="K12" s="11">
        <f t="shared" si="1"/>
        <v>5.3271428350154591E-4</v>
      </c>
    </row>
    <row r="13" spans="1:11" ht="18.75">
      <c r="A13" s="2" t="s">
        <v>85</v>
      </c>
      <c r="C13" s="6" t="s">
        <v>86</v>
      </c>
      <c r="E13" s="4">
        <v>26358</v>
      </c>
      <c r="G13" s="11">
        <f t="shared" si="0"/>
        <v>7.6266941819474951E-3</v>
      </c>
      <c r="I13" s="12">
        <v>8752433</v>
      </c>
      <c r="K13" s="11">
        <f t="shared" si="1"/>
        <v>5.3394249790894563E-2</v>
      </c>
    </row>
    <row r="14" spans="1:11" ht="19.5" thickBot="1">
      <c r="C14" s="6"/>
      <c r="E14" s="8">
        <f>SUM(E8:E13)</f>
        <v>3456019</v>
      </c>
      <c r="G14" s="9">
        <f>SUM(G8:G13)</f>
        <v>1</v>
      </c>
      <c r="I14" s="8">
        <f>SUM(I8:I13)</f>
        <v>163920891</v>
      </c>
      <c r="K14" s="9">
        <f>SUM(K8:K13)</f>
        <v>1</v>
      </c>
    </row>
    <row r="15" spans="1:11" ht="19.5" thickTop="1">
      <c r="C15" s="6"/>
      <c r="E15" s="4"/>
    </row>
    <row r="16" spans="1:11" ht="18.75">
      <c r="C16" s="6"/>
      <c r="E16" s="10"/>
      <c r="I16" s="4"/>
    </row>
    <row r="17" spans="3:7" ht="18.75">
      <c r="C17" s="6"/>
    </row>
    <row r="31" spans="3:7" ht="18.75">
      <c r="G31" s="12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="60" zoomScaleNormal="100" workbookViewId="0">
      <selection activeCell="E16" sqref="E16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0" t="s">
        <v>0</v>
      </c>
      <c r="B2" s="20"/>
      <c r="C2" s="20"/>
      <c r="D2" s="20"/>
      <c r="E2" s="20"/>
    </row>
    <row r="3" spans="1:5" ht="23.25">
      <c r="A3" s="20" t="s">
        <v>90</v>
      </c>
      <c r="B3" s="20"/>
      <c r="C3" s="20"/>
      <c r="D3" s="20"/>
      <c r="E3" s="20"/>
    </row>
    <row r="4" spans="1:5" ht="23.25">
      <c r="A4" s="20" t="str">
        <f>'درآمد سپرده بانکی'!A4:K4</f>
        <v>برای ماه منتهی به 1403/02/31</v>
      </c>
      <c r="B4" s="20"/>
      <c r="C4" s="20"/>
      <c r="D4" s="20"/>
      <c r="E4" s="20"/>
    </row>
    <row r="6" spans="1:5" ht="30">
      <c r="A6" s="23" t="s">
        <v>124</v>
      </c>
      <c r="C6" s="24" t="s">
        <v>92</v>
      </c>
      <c r="E6" s="22" t="s">
        <v>142</v>
      </c>
    </row>
    <row r="7" spans="1:5" ht="23.25">
      <c r="A7" s="19" t="s">
        <v>124</v>
      </c>
      <c r="C7" s="19" t="s">
        <v>71</v>
      </c>
      <c r="E7" s="19" t="s">
        <v>71</v>
      </c>
    </row>
    <row r="8" spans="1:5" ht="18.75">
      <c r="A8" s="2" t="s">
        <v>124</v>
      </c>
      <c r="C8" s="12">
        <v>0</v>
      </c>
      <c r="D8" s="12"/>
      <c r="E8" s="12">
        <v>12002523687</v>
      </c>
    </row>
    <row r="9" spans="1:5" ht="21">
      <c r="A9" s="14" t="s">
        <v>129</v>
      </c>
      <c r="C9" s="12">
        <v>0</v>
      </c>
      <c r="D9" s="12"/>
      <c r="E9" s="12">
        <v>0</v>
      </c>
    </row>
    <row r="10" spans="1:5" ht="18.75">
      <c r="A10" s="2" t="s">
        <v>125</v>
      </c>
      <c r="C10" s="12">
        <v>5495353</v>
      </c>
      <c r="D10" s="12"/>
      <c r="E10" s="12">
        <v>95281261</v>
      </c>
    </row>
    <row r="11" spans="1:5" ht="19.5" thickBot="1">
      <c r="A11" s="2" t="s">
        <v>99</v>
      </c>
      <c r="C11" s="13">
        <f>SUM(C8:C10)</f>
        <v>5495353</v>
      </c>
      <c r="D11" s="12"/>
      <c r="E11" s="13">
        <f>SUM(E8:E10)</f>
        <v>12097804948</v>
      </c>
    </row>
    <row r="12" spans="1:5" ht="15.75" thickTop="1"/>
    <row r="13" spans="1:5" ht="18.75">
      <c r="A13" s="6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Ghazaleh Khademian</cp:lastModifiedBy>
  <dcterms:created xsi:type="dcterms:W3CDTF">2024-01-21T09:09:18Z</dcterms:created>
  <dcterms:modified xsi:type="dcterms:W3CDTF">2024-05-28T06:42:21Z</dcterms:modified>
</cp:coreProperties>
</file>