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رشد سامان\افشای پرتفو\1403\"/>
    </mc:Choice>
  </mc:AlternateContent>
  <xr:revisionPtr revIDLastSave="0" documentId="13_ncr:1_{F22C56F6-31F9-4D4E-9D4C-1C58BA439EEE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4">'درآمد ناشی از تغییر قیمت اوراق'!$A$1:$Q$54</definedName>
  </definedNames>
  <calcPr calcId="191029"/>
</workbook>
</file>

<file path=xl/calcChain.xml><?xml version="1.0" encoding="utf-8"?>
<calcChain xmlns="http://schemas.openxmlformats.org/spreadsheetml/2006/main">
  <c r="U65" i="11" l="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8" i="11"/>
  <c r="K65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8" i="11"/>
  <c r="G8" i="15"/>
  <c r="G9" i="15"/>
  <c r="G10" i="15"/>
  <c r="G7" i="15"/>
  <c r="C10" i="15"/>
  <c r="C9" i="15"/>
  <c r="C7" i="15"/>
  <c r="Q17" i="8"/>
  <c r="S17" i="8" s="1"/>
  <c r="Q44" i="9"/>
  <c r="Q31" i="10"/>
  <c r="Q31" i="11"/>
  <c r="S31" i="11" s="1"/>
  <c r="G11" i="11"/>
  <c r="I11" i="11" s="1"/>
  <c r="G10" i="11"/>
  <c r="I10" i="11" s="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8" i="11"/>
  <c r="I9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8" i="11"/>
  <c r="O62" i="11"/>
  <c r="O65" i="11" s="1"/>
  <c r="M65" i="11"/>
  <c r="E65" i="11"/>
  <c r="C65" i="11"/>
  <c r="I10" i="10"/>
  <c r="I11" i="10"/>
  <c r="Q26" i="10"/>
  <c r="Q32" i="10" s="1"/>
  <c r="O32" i="10"/>
  <c r="M32" i="10"/>
  <c r="I32" i="10"/>
  <c r="G32" i="10"/>
  <c r="E32" i="10"/>
  <c r="O21" i="8"/>
  <c r="M21" i="8"/>
  <c r="K21" i="8"/>
  <c r="I21" i="8"/>
  <c r="S9" i="6"/>
  <c r="S10" i="6"/>
  <c r="S11" i="6"/>
  <c r="S12" i="6"/>
  <c r="S13" i="6"/>
  <c r="S14" i="6"/>
  <c r="S15" i="6"/>
  <c r="S8" i="6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9" i="1"/>
  <c r="G53" i="1"/>
  <c r="Q54" i="9"/>
  <c r="W57" i="1"/>
  <c r="U57" i="1"/>
  <c r="S57" i="1"/>
  <c r="O57" i="1"/>
  <c r="K57" i="1"/>
  <c r="G57" i="1"/>
  <c r="E57" i="1"/>
  <c r="Q21" i="8" l="1"/>
  <c r="S21" i="8"/>
  <c r="Q65" i="11"/>
  <c r="S65" i="11"/>
  <c r="G65" i="11"/>
  <c r="I65" i="11"/>
  <c r="I54" i="9"/>
  <c r="O54" i="9"/>
  <c r="M54" i="9"/>
  <c r="G54" i="9"/>
  <c r="E54" i="9"/>
  <c r="S16" i="6" l="1"/>
  <c r="Y57" i="1"/>
  <c r="A4" i="8"/>
  <c r="A4" i="9" s="1"/>
  <c r="A4" i="10" s="1"/>
  <c r="A4" i="11" s="1"/>
  <c r="A4" i="13" s="1"/>
  <c r="A4" i="14" s="1"/>
  <c r="A4" i="15" s="1"/>
  <c r="A4" i="7"/>
  <c r="Q6" i="6"/>
  <c r="K6" i="6"/>
  <c r="A4" i="6"/>
  <c r="E11" i="14"/>
  <c r="C11" i="14"/>
  <c r="E14" i="13"/>
  <c r="I14" i="13"/>
  <c r="K10" i="13" s="1"/>
  <c r="R14" i="7"/>
  <c r="P14" i="7"/>
  <c r="N14" i="7"/>
  <c r="L14" i="7"/>
  <c r="J14" i="7"/>
  <c r="H14" i="7"/>
  <c r="O16" i="6"/>
  <c r="Q16" i="6"/>
  <c r="M16" i="6"/>
  <c r="K16" i="6"/>
  <c r="G10" i="13" l="1"/>
  <c r="G9" i="13"/>
  <c r="K9" i="13"/>
  <c r="G13" i="13"/>
  <c r="G11" i="15"/>
  <c r="G12" i="13"/>
  <c r="G11" i="13"/>
  <c r="K8" i="13"/>
  <c r="K13" i="13"/>
  <c r="K12" i="13"/>
  <c r="K11" i="13"/>
  <c r="G8" i="13"/>
  <c r="K14" i="13" l="1"/>
  <c r="G14" i="13"/>
  <c r="C11" i="15"/>
  <c r="E10" i="15" s="1"/>
  <c r="E9" i="15" l="1"/>
  <c r="E7" i="15"/>
  <c r="E8" i="15"/>
  <c r="E11" i="15" l="1"/>
</calcChain>
</file>

<file path=xl/sharedStrings.xml><?xml version="1.0" encoding="utf-8"?>
<sst xmlns="http://schemas.openxmlformats.org/spreadsheetml/2006/main" count="505" uniqueCount="143">
  <si>
    <t>صندوق رشد سامان</t>
  </si>
  <si>
    <t>صورت وضعیت پورتفوی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</si>
  <si>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</si>
  <si>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</si>
  <si>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</si>
  <si>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</si>
  <si>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</si>
  <si>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</si>
  <si>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</si>
  <si>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</si>
  <si>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</si>
  <si>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</si>
  <si>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</si>
  <si>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</si>
  <si>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</si>
  <si>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بانک سامان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</si>
  <si>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</si>
  <si>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</si>
  <si>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</si>
  <si>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</si>
  <si>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</si>
  <si>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</si>
  <si>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</si>
  <si>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جم پیلن</t>
  </si>
  <si>
    <t>پرتو بار فرابر خلیج فارس</t>
  </si>
  <si>
    <t>پویا زرکان آق دره</t>
  </si>
  <si>
    <t>تامین سرمایه کاردان</t>
  </si>
  <si>
    <t>تایدواترخاورمیانه</t>
  </si>
  <si>
    <t>توسعه حمل و نقل ریلی پارسیان</t>
  </si>
  <si>
    <t>تولیدات پتروشیمی قائد بصیر</t>
  </si>
  <si>
    <t>داروسازی‌ اکسیر</t>
  </si>
  <si>
    <t>داروسازی‌ سینا</t>
  </si>
  <si>
    <t>س. نفت و گاز و پتروشیمی تأمین</t>
  </si>
  <si>
    <t>سایپا</t>
  </si>
  <si>
    <t>سپید ماکیان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</si>
  <si>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</si>
  <si>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</si>
  <si>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</si>
  <si>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</si>
  <si>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 گذاری‌ آتیه‌ دماوند</t>
  </si>
  <si>
    <t>سرمایه‌گذاری صنایع پتروشیمی‌</t>
  </si>
  <si>
    <t>سرمایه‌گذاری‌ ملی‌ایران‌</t>
  </si>
  <si>
    <t>سرمایه‌گذاری‌توسعه‌آذربایجان‌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</si>
  <si>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</si>
  <si>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</si>
  <si>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</si>
  <si>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 صوفیان‌</t>
  </si>
  <si>
    <t>صنایع شیمیایی کیمیاگران امروز</t>
  </si>
  <si>
    <t>صنایع‌ لاستیکی‌  سهند</t>
  </si>
  <si>
    <t>صنعتی‌ بهشهر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</si>
  <si>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</si>
  <si>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</si>
  <si>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</si>
  <si>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</si>
  <si>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</si>
  <si>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</si>
  <si>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</si>
  <si>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</si>
  <si>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</si>
  <si>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</si>
  <si>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</si>
  <si>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</si>
  <si>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نخریسی و نساجی خسروی خراسان</t>
  </si>
  <si>
    <t>بانک ملت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</si>
  <si>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</si>
  <si>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</si>
  <si>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</si>
  <si>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</si>
  <si>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</si>
  <si>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</si>
  <si>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</si>
  <si>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</si>
  <si>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</si>
  <si>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</si>
  <si>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جام جم</t>
  </si>
  <si>
    <t>821-819-1792880-1</t>
  </si>
  <si>
    <t>سپرده کوتاه مدت</t>
  </si>
  <si>
    <t>1402/03/31</t>
  </si>
  <si>
    <t>821-810-1792880-1</t>
  </si>
  <si>
    <t>بانک سامان ملاصدرا</t>
  </si>
  <si>
    <t>829-810-1792880-1</t>
  </si>
  <si>
    <t>بانک تجارت مطهری مهرداد</t>
  </si>
  <si>
    <t>279928792</t>
  </si>
  <si>
    <t>بانک صادرات فردوسی</t>
  </si>
  <si>
    <t>0217334540004</t>
  </si>
  <si>
    <t>بانک سامان سرو</t>
  </si>
  <si>
    <t>849-810-1792880-1</t>
  </si>
  <si>
    <t>821-40-1792880-1</t>
  </si>
  <si>
    <t>حساب جاری</t>
  </si>
  <si>
    <t>849-40-1792880-1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</si>
  <si>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</si>
  <si>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</si>
  <si>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</si>
  <si>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</si>
  <si>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</si>
  <si>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</si>
  <si>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</si>
  <si>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</si>
  <si>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</si>
  <si>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</si>
  <si>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</si>
  <si>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</si>
  <si>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</si>
  <si>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</si>
  <si>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</si>
  <si>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</si>
  <si>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1402/08/28</t>
  </si>
  <si>
    <t>1402/10/06</t>
  </si>
  <si>
    <t>1402/10/27</t>
  </si>
  <si>
    <t>بهای فروش</t>
  </si>
  <si>
    <t>ارزش دفتری</t>
  </si>
  <si>
    <t>سود و زیان ناشی از تغییر قیمت</t>
  </si>
  <si>
    <t>سود و زیان ناشی از فروش</t>
  </si>
  <si>
    <t>فولاد هرمزگان جنوب</t>
  </si>
  <si>
    <t>غلتک سازان سپاهان</t>
  </si>
  <si>
    <t>توسعه معادن کرومیت کاوندگان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</si>
  <si>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</si>
  <si>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</si>
  <si>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</si>
  <si>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</si>
  <si>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</si>
  <si>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</si>
  <si>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</si>
  <si>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</si>
  <si>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</si>
  <si>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</si>
  <si>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</si>
  <si>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</si>
  <si>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</si>
  <si>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معین برای سایر درآمدهای تنزیل سود سهام</t>
  </si>
  <si>
    <t>نشاسته و گلوکز آردینه</t>
  </si>
  <si>
    <t>آنتی بیوتیک سازی ایران</t>
  </si>
  <si>
    <t>پارس فنر</t>
  </si>
  <si>
    <t>1402/11/18</t>
  </si>
  <si>
    <t>1402/11/24</t>
  </si>
  <si>
    <t>1402/12/29</t>
  </si>
  <si>
    <t>1402/12/05</t>
  </si>
  <si>
    <t>1402/12/22</t>
  </si>
  <si>
    <t>1403/01/31</t>
  </si>
  <si>
    <t>برای ماه منتهی به 1403/01/31</t>
  </si>
  <si>
    <t>1403/01/29</t>
  </si>
  <si>
    <t>1403/01/28</t>
  </si>
  <si>
    <t>1403/01/25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</si>
</sst>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\ ;\(#,##0\);\-\ ;"/>
    <numFmt numFmtId="165" formatCode="_ * #,##0_-_ ;_ * #,##0\-_ ;_ * &quot;-&quot;??_-_ ;_ @_ "/>
    <numFmt numFmtId="168" formatCode="#,##0.0000"/>
  </numFmts>
  <fonts count="8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0" fontId="5" fillId="0" borderId="0" xfId="0" applyFont="1"/>
    <xf numFmtId="10" fontId="5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64" fontId="1" fillId="0" borderId="0" xfId="0" applyNumberFormat="1" applyFont="1"/>
    <xf numFmtId="165" fontId="5" fillId="0" borderId="0" xfId="1" applyNumberFormat="1" applyFont="1"/>
    <xf numFmtId="1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4" fontId="1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/>
    <xf numFmtId="164" fontId="5" fillId="0" borderId="0" xfId="0" applyNumberFormat="1" applyFont="1" applyFill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/>
    <xf numFmtId="164" fontId="1" fillId="0" borderId="0" xfId="0" applyNumberFormat="1" applyFont="1" applyFill="1"/>
    <xf numFmtId="168" fontId="1" fillId="0" borderId="0" xfId="0" applyNumberFormat="1" applyFont="1"/>
    <xf numFmtId="10" fontId="5" fillId="0" borderId="0" xfId="0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9"/>
  <sheetViews>
    <sheetView rightToLeft="1" view="pageBreakPreview" zoomScale="60" zoomScaleNormal="93" workbookViewId="0">
      <selection activeCell="AA9" sqref="AA9"/>
    </sheetView>
  </sheetViews>
  <sheetFormatPr defaultRowHeight="15"/>
  <cols>
    <col min="1" max="1" width="28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6.28515625" style="1" bestFit="1" customWidth="1"/>
    <col min="28" max="16384" width="9.140625" style="1"/>
  </cols>
  <sheetData>
    <row r="2" spans="1:27" ht="23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7" ht="23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7" ht="23.25">
      <c r="A4" s="19" t="s">
        <v>139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7" ht="30">
      <c r="A6" s="19" t="s">
        <v>2</v>
      </c>
      <c r="C6" s="21" t="s">
        <v>135</v>
      </c>
      <c r="D6" s="21" t="s">
        <v>3</v>
      </c>
      <c r="E6" s="21" t="s">
        <v>3</v>
      </c>
      <c r="F6" s="21" t="s">
        <v>3</v>
      </c>
      <c r="G6" s="21" t="s">
        <v>3</v>
      </c>
      <c r="I6" s="20" t="s">
        <v>4</v>
      </c>
      <c r="J6" s="20" t="s">
        <v>4</v>
      </c>
      <c r="K6" s="20" t="s">
        <v>4</v>
      </c>
      <c r="L6" s="20" t="s">
        <v>4</v>
      </c>
      <c r="M6" s="20" t="s">
        <v>4</v>
      </c>
      <c r="N6" s="20" t="s">
        <v>4</v>
      </c>
      <c r="O6" s="20" t="s">
        <v>4</v>
      </c>
      <c r="Q6" s="21" t="s">
        <v>138</v>
      </c>
      <c r="R6" s="21" t="s">
        <v>5</v>
      </c>
      <c r="S6" s="21" t="s">
        <v>5</v>
      </c>
      <c r="T6" s="21" t="s">
        <v>5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</row>
    <row r="7" spans="1:27" ht="23.25">
      <c r="A7" s="19" t="s">
        <v>2</v>
      </c>
      <c r="C7" s="19" t="s">
        <v>6</v>
      </c>
      <c r="E7" s="19" t="s">
        <v>7</v>
      </c>
      <c r="G7" s="19" t="s">
        <v>8</v>
      </c>
      <c r="I7" s="20" t="s">
        <v>9</v>
      </c>
      <c r="J7" s="20" t="s">
        <v>9</v>
      </c>
      <c r="K7" s="20" t="s">
        <v>9</v>
      </c>
      <c r="M7" s="20" t="s">
        <v>10</v>
      </c>
      <c r="N7" s="20" t="s">
        <v>10</v>
      </c>
      <c r="O7" s="20" t="s">
        <v>10</v>
      </c>
      <c r="Q7" s="19" t="s">
        <v>6</v>
      </c>
      <c r="S7" s="19" t="s">
        <v>11</v>
      </c>
      <c r="U7" s="19" t="s">
        <v>7</v>
      </c>
      <c r="W7" s="19" t="s">
        <v>8</v>
      </c>
      <c r="Y7" s="19" t="s">
        <v>12</v>
      </c>
    </row>
    <row r="8" spans="1:27" ht="23.25">
      <c r="A8" s="20" t="s">
        <v>2</v>
      </c>
      <c r="C8" s="20" t="s">
        <v>6</v>
      </c>
      <c r="E8" s="20" t="s">
        <v>7</v>
      </c>
      <c r="G8" s="20" t="s">
        <v>8</v>
      </c>
      <c r="I8" s="20" t="s">
        <v>6</v>
      </c>
      <c r="K8" s="20" t="s">
        <v>7</v>
      </c>
      <c r="M8" s="20" t="s">
        <v>6</v>
      </c>
      <c r="O8" s="20" t="s">
        <v>13</v>
      </c>
      <c r="Q8" s="20" t="s">
        <v>6</v>
      </c>
      <c r="S8" s="20" t="s">
        <v>11</v>
      </c>
      <c r="U8" s="20" t="s">
        <v>7</v>
      </c>
      <c r="W8" s="20" t="s">
        <v>8</v>
      </c>
      <c r="Y8" s="20" t="s">
        <v>12</v>
      </c>
      <c r="AA8" s="3"/>
    </row>
    <row r="9" spans="1:27" ht="18.75">
      <c r="A9" s="2" t="s">
        <v>131</v>
      </c>
      <c r="C9" s="4">
        <v>110000</v>
      </c>
      <c r="D9" s="4"/>
      <c r="E9" s="4">
        <v>2240532558</v>
      </c>
      <c r="F9" s="4"/>
      <c r="G9" s="4">
        <v>2613357450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110000</v>
      </c>
      <c r="R9" s="4"/>
      <c r="S9" s="4">
        <v>22850</v>
      </c>
      <c r="T9" s="4"/>
      <c r="U9" s="4">
        <v>2240532558</v>
      </c>
      <c r="V9" s="4"/>
      <c r="W9" s="4">
        <v>2498544675</v>
      </c>
      <c r="Y9" s="7">
        <f>W9/2984876636235</f>
        <v>8.3706798621719953E-4</v>
      </c>
    </row>
    <row r="10" spans="1:27" ht="18.75">
      <c r="A10" s="2" t="s">
        <v>14</v>
      </c>
      <c r="C10" s="4">
        <v>12941919</v>
      </c>
      <c r="D10" s="4"/>
      <c r="E10" s="4">
        <v>48218937256</v>
      </c>
      <c r="F10" s="4"/>
      <c r="G10" s="4">
        <v>39289449133.275299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12941919</v>
      </c>
      <c r="R10" s="4"/>
      <c r="S10" s="4">
        <v>2443</v>
      </c>
      <c r="T10" s="4"/>
      <c r="U10" s="4">
        <v>48218937256</v>
      </c>
      <c r="V10" s="4"/>
      <c r="W10" s="4">
        <v>31428986323.7038</v>
      </c>
      <c r="Y10" s="7">
        <f t="shared" ref="Y10:Y56" si="0">W10/2984876636235</f>
        <v>1.052940880107763E-2</v>
      </c>
      <c r="AA10" s="5"/>
    </row>
    <row r="11" spans="1:27" ht="18.75">
      <c r="A11" s="2" t="s">
        <v>15</v>
      </c>
      <c r="C11" s="4">
        <v>80467959</v>
      </c>
      <c r="D11" s="4"/>
      <c r="E11" s="4">
        <v>126382344961</v>
      </c>
      <c r="F11" s="4"/>
      <c r="G11" s="4">
        <v>153579215316.384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80467959</v>
      </c>
      <c r="R11" s="4"/>
      <c r="S11" s="4">
        <v>1770</v>
      </c>
      <c r="T11" s="4"/>
      <c r="U11" s="4">
        <v>126382344961</v>
      </c>
      <c r="V11" s="4"/>
      <c r="W11" s="4">
        <v>141580839119.79199</v>
      </c>
      <c r="Y11" s="7">
        <f t="shared" si="0"/>
        <v>4.7432727169045154E-2</v>
      </c>
      <c r="AA11" s="5"/>
    </row>
    <row r="12" spans="1:27" ht="18.75">
      <c r="A12" s="2" t="s">
        <v>63</v>
      </c>
      <c r="C12" s="4">
        <v>10056657</v>
      </c>
      <c r="D12" s="4"/>
      <c r="E12" s="4">
        <v>24022272000</v>
      </c>
      <c r="F12" s="4"/>
      <c r="G12" s="4">
        <v>23852412259.5681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10056657</v>
      </c>
      <c r="R12" s="4"/>
      <c r="S12" s="4">
        <v>2399</v>
      </c>
      <c r="T12" s="4"/>
      <c r="U12" s="4">
        <v>24022272000</v>
      </c>
      <c r="V12" s="4"/>
      <c r="W12" s="4">
        <v>23982370918.1492</v>
      </c>
      <c r="Y12" s="7">
        <f t="shared" si="0"/>
        <v>8.0346271691816296E-3</v>
      </c>
      <c r="AA12" s="5"/>
    </row>
    <row r="13" spans="1:27" ht="18.75">
      <c r="A13" s="2" t="s">
        <v>16</v>
      </c>
      <c r="C13" s="4">
        <v>12418268</v>
      </c>
      <c r="D13" s="4"/>
      <c r="E13" s="4">
        <v>65999873362</v>
      </c>
      <c r="F13" s="4"/>
      <c r="G13" s="4">
        <v>47673992877.454803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12418268</v>
      </c>
      <c r="R13" s="4"/>
      <c r="S13" s="4">
        <v>3532</v>
      </c>
      <c r="T13" s="4"/>
      <c r="U13" s="4">
        <v>65999873362</v>
      </c>
      <c r="V13" s="4"/>
      <c r="W13" s="4">
        <v>43600347706.672798</v>
      </c>
      <c r="Y13" s="7">
        <f t="shared" si="0"/>
        <v>1.4607085323857296E-2</v>
      </c>
      <c r="AA13" s="5"/>
    </row>
    <row r="14" spans="1:27" ht="18.75">
      <c r="A14" s="2" t="s">
        <v>17</v>
      </c>
      <c r="C14" s="4">
        <v>32732584</v>
      </c>
      <c r="D14" s="4"/>
      <c r="E14" s="4">
        <v>76540690376</v>
      </c>
      <c r="F14" s="4"/>
      <c r="G14" s="4">
        <v>83524597096.388397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32732584</v>
      </c>
      <c r="R14" s="4"/>
      <c r="S14" s="4">
        <v>2366</v>
      </c>
      <c r="T14" s="4"/>
      <c r="U14" s="4">
        <v>76540690376</v>
      </c>
      <c r="V14" s="4"/>
      <c r="W14" s="4">
        <v>76984494246.223206</v>
      </c>
      <c r="Y14" s="7">
        <f t="shared" si="0"/>
        <v>2.5791516242804683E-2</v>
      </c>
      <c r="AA14" s="5"/>
    </row>
    <row r="15" spans="1:27" ht="18.75">
      <c r="A15" s="2" t="s">
        <v>18</v>
      </c>
      <c r="C15" s="4">
        <v>2000000</v>
      </c>
      <c r="D15" s="4"/>
      <c r="E15" s="4">
        <v>29113100175</v>
      </c>
      <c r="F15" s="4"/>
      <c r="G15" s="4">
        <v>27912924000</v>
      </c>
      <c r="H15" s="4"/>
      <c r="I15" s="4">
        <v>4300000</v>
      </c>
      <c r="J15" s="4"/>
      <c r="K15" s="4">
        <v>61202743488</v>
      </c>
      <c r="L15" s="4"/>
      <c r="M15" s="4">
        <v>0</v>
      </c>
      <c r="N15" s="4"/>
      <c r="O15" s="4">
        <v>0</v>
      </c>
      <c r="P15" s="4"/>
      <c r="Q15" s="4">
        <v>6300000</v>
      </c>
      <c r="R15" s="4"/>
      <c r="S15" s="4">
        <v>14030</v>
      </c>
      <c r="T15" s="4"/>
      <c r="U15" s="4">
        <v>90315843663</v>
      </c>
      <c r="V15" s="4"/>
      <c r="W15" s="4">
        <v>87863085450</v>
      </c>
      <c r="Y15" s="7">
        <f t="shared" si="0"/>
        <v>2.9436086028944521E-2</v>
      </c>
      <c r="AA15" s="5"/>
    </row>
    <row r="16" spans="1:27" ht="18.75">
      <c r="A16" s="2" t="s">
        <v>19</v>
      </c>
      <c r="C16" s="4">
        <v>2000000</v>
      </c>
      <c r="D16" s="4"/>
      <c r="E16" s="4">
        <v>74747809440</v>
      </c>
      <c r="F16" s="4"/>
      <c r="G16" s="4">
        <v>69981120000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2000000</v>
      </c>
      <c r="R16" s="4"/>
      <c r="S16" s="4">
        <v>37050</v>
      </c>
      <c r="T16" s="4"/>
      <c r="U16" s="4">
        <v>74747809440</v>
      </c>
      <c r="V16" s="4"/>
      <c r="W16" s="4">
        <v>73659105000</v>
      </c>
      <c r="Y16" s="7">
        <f t="shared" si="0"/>
        <v>2.4677436951937335E-2</v>
      </c>
      <c r="AA16" s="5"/>
    </row>
    <row r="17" spans="1:27" ht="18.75">
      <c r="A17" s="2" t="s">
        <v>20</v>
      </c>
      <c r="C17" s="4">
        <v>11200000</v>
      </c>
      <c r="D17" s="4"/>
      <c r="E17" s="4">
        <v>142001655017</v>
      </c>
      <c r="F17" s="4"/>
      <c r="G17" s="4">
        <v>140169002400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11200000</v>
      </c>
      <c r="R17" s="4"/>
      <c r="S17" s="4">
        <v>12610</v>
      </c>
      <c r="T17" s="4"/>
      <c r="U17" s="4">
        <v>142001655017</v>
      </c>
      <c r="V17" s="4"/>
      <c r="W17" s="4">
        <v>140391669600</v>
      </c>
      <c r="Y17" s="7">
        <f t="shared" si="0"/>
        <v>4.7034328955411792E-2</v>
      </c>
      <c r="AA17" s="5"/>
    </row>
    <row r="18" spans="1:27" ht="18.75">
      <c r="A18" s="2" t="s">
        <v>21</v>
      </c>
      <c r="C18" s="4">
        <v>550000</v>
      </c>
      <c r="D18" s="4"/>
      <c r="E18" s="4">
        <v>83472448743</v>
      </c>
      <c r="F18" s="4"/>
      <c r="G18" s="4">
        <v>87476400000</v>
      </c>
      <c r="H18" s="4"/>
      <c r="I18" s="4">
        <v>185000</v>
      </c>
      <c r="J18" s="4"/>
      <c r="K18" s="4">
        <v>30299641998</v>
      </c>
      <c r="L18" s="4"/>
      <c r="M18" s="4">
        <v>0</v>
      </c>
      <c r="N18" s="4"/>
      <c r="O18" s="4">
        <v>0</v>
      </c>
      <c r="P18" s="4"/>
      <c r="Q18" s="4">
        <v>735000</v>
      </c>
      <c r="R18" s="4"/>
      <c r="S18" s="4">
        <v>157020</v>
      </c>
      <c r="T18" s="4"/>
      <c r="U18" s="4">
        <v>113772090741</v>
      </c>
      <c r="V18" s="4"/>
      <c r="W18" s="4">
        <v>114723012285</v>
      </c>
      <c r="Y18" s="7">
        <f t="shared" si="0"/>
        <v>3.8434758372361703E-2</v>
      </c>
      <c r="AA18" s="5"/>
    </row>
    <row r="19" spans="1:27" ht="18.75">
      <c r="A19" s="2" t="s">
        <v>22</v>
      </c>
      <c r="C19" s="4">
        <v>5009950</v>
      </c>
      <c r="D19" s="4"/>
      <c r="E19" s="4">
        <v>91916236794</v>
      </c>
      <c r="F19" s="4"/>
      <c r="G19" s="4">
        <v>83516961174.074997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5009950</v>
      </c>
      <c r="R19" s="4"/>
      <c r="S19" s="4">
        <v>17740</v>
      </c>
      <c r="T19" s="4"/>
      <c r="U19" s="4">
        <v>91916236794</v>
      </c>
      <c r="V19" s="4"/>
      <c r="W19" s="4">
        <v>88347697747.649994</v>
      </c>
      <c r="Y19" s="7">
        <f t="shared" si="0"/>
        <v>2.9598441917213746E-2</v>
      </c>
      <c r="AA19" s="5"/>
    </row>
    <row r="20" spans="1:27" ht="18.75">
      <c r="A20" s="2" t="s">
        <v>23</v>
      </c>
      <c r="C20" s="4">
        <v>279936</v>
      </c>
      <c r="D20" s="4"/>
      <c r="E20" s="4">
        <v>33166297358</v>
      </c>
      <c r="F20" s="4"/>
      <c r="G20" s="4">
        <v>48399567332.543999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279936</v>
      </c>
      <c r="R20" s="4"/>
      <c r="S20" s="4">
        <v>180840</v>
      </c>
      <c r="T20" s="4"/>
      <c r="U20" s="4">
        <v>33166297358</v>
      </c>
      <c r="V20" s="4"/>
      <c r="W20" s="4">
        <v>50322415663.872002</v>
      </c>
      <c r="Y20" s="7">
        <f t="shared" si="0"/>
        <v>1.6859127460405403E-2</v>
      </c>
      <c r="AA20" s="5"/>
    </row>
    <row r="21" spans="1:27" ht="18.75">
      <c r="A21" s="2" t="s">
        <v>24</v>
      </c>
      <c r="C21" s="4">
        <v>1800000</v>
      </c>
      <c r="D21" s="4"/>
      <c r="E21" s="4">
        <v>9368498883</v>
      </c>
      <c r="F21" s="4"/>
      <c r="G21" s="4">
        <v>8604695610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1800000</v>
      </c>
      <c r="R21" s="4"/>
      <c r="S21" s="4">
        <v>4618</v>
      </c>
      <c r="T21" s="4"/>
      <c r="U21" s="4">
        <v>9368498883</v>
      </c>
      <c r="V21" s="4"/>
      <c r="W21" s="4">
        <v>8262941220</v>
      </c>
      <c r="Y21" s="7">
        <f t="shared" si="0"/>
        <v>2.7682689192885814E-3</v>
      </c>
      <c r="AA21" s="5"/>
    </row>
    <row r="22" spans="1:27" ht="18.75">
      <c r="A22" s="2" t="s">
        <v>25</v>
      </c>
      <c r="C22" s="4">
        <v>1123919</v>
      </c>
      <c r="D22" s="4"/>
      <c r="E22" s="4">
        <v>50148811589</v>
      </c>
      <c r="F22" s="4"/>
      <c r="G22" s="4">
        <v>51225072617.407501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1123919</v>
      </c>
      <c r="R22" s="4"/>
      <c r="S22" s="4">
        <v>60300</v>
      </c>
      <c r="T22" s="4"/>
      <c r="U22" s="4">
        <v>50148811589</v>
      </c>
      <c r="V22" s="4"/>
      <c r="W22" s="4">
        <v>67369070421.584999</v>
      </c>
      <c r="Y22" s="7">
        <f t="shared" si="0"/>
        <v>2.2570135597483706E-2</v>
      </c>
      <c r="AA22" s="5"/>
    </row>
    <row r="23" spans="1:27" ht="18.75">
      <c r="A23" s="2" t="s">
        <v>26</v>
      </c>
      <c r="C23" s="4">
        <v>15611111</v>
      </c>
      <c r="D23" s="4"/>
      <c r="E23" s="4">
        <v>40041569195</v>
      </c>
      <c r="F23" s="4"/>
      <c r="G23" s="4">
        <v>36576456064.669296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15611111</v>
      </c>
      <c r="R23" s="4"/>
      <c r="S23" s="4">
        <v>2222</v>
      </c>
      <c r="T23" s="4"/>
      <c r="U23" s="4">
        <v>40041569195</v>
      </c>
      <c r="V23" s="4"/>
      <c r="W23" s="4">
        <v>34481495704.580101</v>
      </c>
      <c r="Y23" s="7">
        <f t="shared" si="0"/>
        <v>1.1552067273397816E-2</v>
      </c>
      <c r="AA23" s="5"/>
    </row>
    <row r="24" spans="1:27" ht="18.75">
      <c r="A24" s="2" t="s">
        <v>27</v>
      </c>
      <c r="C24" s="4">
        <v>1411034</v>
      </c>
      <c r="D24" s="4"/>
      <c r="E24" s="4">
        <v>6022189204</v>
      </c>
      <c r="F24" s="4"/>
      <c r="G24" s="4">
        <v>7419956859.3330002</v>
      </c>
      <c r="H24" s="4"/>
      <c r="I24" s="4">
        <v>0</v>
      </c>
      <c r="J24" s="4"/>
      <c r="K24" s="4">
        <v>0</v>
      </c>
      <c r="L24" s="4"/>
      <c r="M24" s="4">
        <v>-1411034</v>
      </c>
      <c r="N24" s="4"/>
      <c r="O24" s="4">
        <v>7714590505</v>
      </c>
      <c r="P24" s="4"/>
      <c r="Q24" s="4">
        <v>0</v>
      </c>
      <c r="R24" s="4"/>
      <c r="S24" s="4">
        <v>0</v>
      </c>
      <c r="T24" s="4"/>
      <c r="U24" s="4">
        <v>0</v>
      </c>
      <c r="V24" s="4"/>
      <c r="W24" s="4">
        <v>0</v>
      </c>
      <c r="Y24" s="7">
        <f t="shared" si="0"/>
        <v>0</v>
      </c>
      <c r="AA24" s="5"/>
    </row>
    <row r="25" spans="1:27" ht="18.75">
      <c r="A25" s="2" t="s">
        <v>28</v>
      </c>
      <c r="C25" s="4">
        <v>4560000</v>
      </c>
      <c r="D25" s="4"/>
      <c r="E25" s="4">
        <v>22145435827</v>
      </c>
      <c r="F25" s="4"/>
      <c r="G25" s="4">
        <v>35578480932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4560000</v>
      </c>
      <c r="R25" s="4"/>
      <c r="S25" s="4">
        <v>7849</v>
      </c>
      <c r="T25" s="4"/>
      <c r="U25" s="4">
        <v>22145435827</v>
      </c>
      <c r="V25" s="4"/>
      <c r="W25" s="4">
        <v>35578480932</v>
      </c>
      <c r="Y25" s="7">
        <f t="shared" si="0"/>
        <v>1.1919581700661916E-2</v>
      </c>
      <c r="AA25" s="5"/>
    </row>
    <row r="26" spans="1:27" ht="18.75">
      <c r="A26" s="2" t="s">
        <v>29</v>
      </c>
      <c r="C26" s="4">
        <v>5400000</v>
      </c>
      <c r="D26" s="4"/>
      <c r="E26" s="4">
        <v>88707220479</v>
      </c>
      <c r="F26" s="4"/>
      <c r="G26" s="4">
        <v>96031194300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5400000</v>
      </c>
      <c r="R26" s="4"/>
      <c r="S26" s="4">
        <v>17630</v>
      </c>
      <c r="T26" s="4"/>
      <c r="U26" s="4">
        <v>88707220479</v>
      </c>
      <c r="V26" s="4"/>
      <c r="W26" s="4">
        <v>94635548100</v>
      </c>
      <c r="Y26" s="7">
        <f t="shared" si="0"/>
        <v>3.1705011507399974E-2</v>
      </c>
      <c r="AA26" s="5"/>
    </row>
    <row r="27" spans="1:27" ht="18.75">
      <c r="A27" s="2" t="s">
        <v>30</v>
      </c>
      <c r="C27" s="4">
        <v>2417362</v>
      </c>
      <c r="D27" s="4"/>
      <c r="E27" s="4">
        <v>65780072542</v>
      </c>
      <c r="F27" s="4"/>
      <c r="G27" s="4">
        <v>74468309792.139008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2417362</v>
      </c>
      <c r="R27" s="4"/>
      <c r="S27" s="4">
        <v>28850</v>
      </c>
      <c r="T27" s="4"/>
      <c r="U27" s="4">
        <v>65780072542</v>
      </c>
      <c r="V27" s="4"/>
      <c r="W27" s="4">
        <v>69325935382.485001</v>
      </c>
      <c r="Y27" s="7">
        <f t="shared" si="0"/>
        <v>2.3225728842827444E-2</v>
      </c>
      <c r="AA27" s="5"/>
    </row>
    <row r="28" spans="1:27" ht="18.75">
      <c r="A28" s="2" t="s">
        <v>31</v>
      </c>
      <c r="C28" s="4">
        <v>2006375</v>
      </c>
      <c r="D28" s="4"/>
      <c r="E28" s="4">
        <v>14304330533</v>
      </c>
      <c r="F28" s="4"/>
      <c r="G28" s="4">
        <v>36039477832.3125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2006375</v>
      </c>
      <c r="R28" s="4"/>
      <c r="S28" s="4">
        <v>17000</v>
      </c>
      <c r="T28" s="4"/>
      <c r="U28" s="4">
        <v>14304330533</v>
      </c>
      <c r="V28" s="4"/>
      <c r="W28" s="4">
        <v>33905430168.75</v>
      </c>
      <c r="Y28" s="7">
        <f t="shared" si="0"/>
        <v>1.1359072518158375E-2</v>
      </c>
      <c r="AA28" s="5"/>
    </row>
    <row r="29" spans="1:27" ht="18.75">
      <c r="A29" s="2" t="s">
        <v>33</v>
      </c>
      <c r="C29" s="4">
        <v>18186340</v>
      </c>
      <c r="D29" s="4"/>
      <c r="E29" s="4">
        <v>65567987126</v>
      </c>
      <c r="F29" s="4"/>
      <c r="G29" s="4">
        <v>48087829196.82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18186340</v>
      </c>
      <c r="R29" s="4"/>
      <c r="S29" s="4">
        <v>2672</v>
      </c>
      <c r="T29" s="4"/>
      <c r="U29" s="4">
        <v>65567987126</v>
      </c>
      <c r="V29" s="4"/>
      <c r="W29" s="4">
        <v>48304766772.143997</v>
      </c>
      <c r="Y29" s="7">
        <f t="shared" si="0"/>
        <v>1.618317024755624E-2</v>
      </c>
      <c r="AA29" s="5"/>
    </row>
    <row r="30" spans="1:27" ht="18.75">
      <c r="A30" s="2" t="s">
        <v>34</v>
      </c>
      <c r="C30" s="4">
        <v>3300000</v>
      </c>
      <c r="D30" s="4"/>
      <c r="E30" s="4">
        <v>31945465933</v>
      </c>
      <c r="F30" s="4"/>
      <c r="G30" s="4">
        <v>26505349200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3300000</v>
      </c>
      <c r="R30" s="4"/>
      <c r="S30" s="4">
        <v>7550</v>
      </c>
      <c r="T30" s="4"/>
      <c r="U30" s="4">
        <v>31945465933</v>
      </c>
      <c r="V30" s="4"/>
      <c r="W30" s="4">
        <v>24766755750</v>
      </c>
      <c r="Y30" s="7">
        <f t="shared" si="0"/>
        <v>8.2974135176453259E-3</v>
      </c>
      <c r="AA30" s="5"/>
    </row>
    <row r="31" spans="1:27" ht="18.75">
      <c r="A31" s="2" t="s">
        <v>35</v>
      </c>
      <c r="C31" s="4">
        <v>1000000</v>
      </c>
      <c r="D31" s="4"/>
      <c r="E31" s="4">
        <v>22041428485</v>
      </c>
      <c r="F31" s="4"/>
      <c r="G31" s="4">
        <v>28012329000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1000000</v>
      </c>
      <c r="R31" s="4"/>
      <c r="S31" s="4">
        <v>28230</v>
      </c>
      <c r="T31" s="4"/>
      <c r="U31" s="4">
        <v>22041428485</v>
      </c>
      <c r="V31" s="4"/>
      <c r="W31" s="4">
        <v>28062031500</v>
      </c>
      <c r="Y31" s="7">
        <f t="shared" si="0"/>
        <v>9.4014041181267327E-3</v>
      </c>
      <c r="AA31" s="5"/>
    </row>
    <row r="32" spans="1:27" ht="18.75">
      <c r="A32" s="2" t="s">
        <v>36</v>
      </c>
      <c r="C32" s="4">
        <v>34999363</v>
      </c>
      <c r="D32" s="4"/>
      <c r="E32" s="4">
        <v>61865902730</v>
      </c>
      <c r="F32" s="4"/>
      <c r="G32" s="4">
        <v>70208473682.522705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34999363</v>
      </c>
      <c r="R32" s="4"/>
      <c r="S32" s="4">
        <v>1941</v>
      </c>
      <c r="T32" s="4"/>
      <c r="U32" s="4">
        <v>61865902730</v>
      </c>
      <c r="V32" s="4"/>
      <c r="W32" s="4">
        <v>67529557689.681198</v>
      </c>
      <c r="Y32" s="7">
        <f t="shared" si="0"/>
        <v>2.2623902398479084E-2</v>
      </c>
      <c r="AA32" s="5"/>
    </row>
    <row r="33" spans="1:27" ht="18.75">
      <c r="A33" s="2" t="s">
        <v>37</v>
      </c>
      <c r="C33" s="4">
        <v>25982196</v>
      </c>
      <c r="D33" s="4"/>
      <c r="E33" s="4">
        <v>128443872168</v>
      </c>
      <c r="F33" s="4"/>
      <c r="G33" s="4">
        <v>214885648089.216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25982196</v>
      </c>
      <c r="R33" s="4"/>
      <c r="S33" s="4">
        <v>8670</v>
      </c>
      <c r="T33" s="4"/>
      <c r="U33" s="4">
        <v>128443872168</v>
      </c>
      <c r="V33" s="4"/>
      <c r="W33" s="4">
        <v>223925308766.04599</v>
      </c>
      <c r="Y33" s="7">
        <f t="shared" si="0"/>
        <v>7.5019954274725437E-2</v>
      </c>
      <c r="AA33" s="5"/>
    </row>
    <row r="34" spans="1:27" ht="18.75">
      <c r="A34" s="2" t="s">
        <v>38</v>
      </c>
      <c r="C34" s="4">
        <v>3003556</v>
      </c>
      <c r="D34" s="4"/>
      <c r="E34" s="4">
        <v>36115667285</v>
      </c>
      <c r="F34" s="4"/>
      <c r="G34" s="4">
        <v>40217174819.045998</v>
      </c>
      <c r="H34" s="4"/>
      <c r="I34" s="4">
        <v>0</v>
      </c>
      <c r="J34" s="4"/>
      <c r="K34" s="4">
        <v>0</v>
      </c>
      <c r="L34" s="4"/>
      <c r="M34" s="4">
        <v>-557506</v>
      </c>
      <c r="N34" s="4"/>
      <c r="O34" s="4">
        <v>7482749634</v>
      </c>
      <c r="P34" s="4"/>
      <c r="Q34" s="4">
        <v>2446050</v>
      </c>
      <c r="R34" s="4"/>
      <c r="S34" s="4">
        <v>12830</v>
      </c>
      <c r="T34" s="4"/>
      <c r="U34" s="4">
        <v>29412046241</v>
      </c>
      <c r="V34" s="4"/>
      <c r="W34" s="4">
        <v>31196093712.075001</v>
      </c>
      <c r="Y34" s="7">
        <f t="shared" si="0"/>
        <v>1.0451384601081692E-2</v>
      </c>
      <c r="AA34" s="5"/>
    </row>
    <row r="35" spans="1:27" ht="18.75">
      <c r="A35" s="2" t="s">
        <v>40</v>
      </c>
      <c r="C35" s="4">
        <v>1900000</v>
      </c>
      <c r="D35" s="4"/>
      <c r="E35" s="4">
        <v>52524697728</v>
      </c>
      <c r="F35" s="4"/>
      <c r="G35" s="4">
        <v>68049680850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1900000</v>
      </c>
      <c r="R35" s="4"/>
      <c r="S35" s="4">
        <v>33620</v>
      </c>
      <c r="T35" s="4"/>
      <c r="U35" s="4">
        <v>52524697728</v>
      </c>
      <c r="V35" s="4"/>
      <c r="W35" s="4">
        <v>63497925900</v>
      </c>
      <c r="Y35" s="7">
        <f t="shared" si="0"/>
        <v>2.1273216162157261E-2</v>
      </c>
      <c r="AA35" s="5"/>
    </row>
    <row r="36" spans="1:27" ht="18.75">
      <c r="A36" s="2" t="s">
        <v>41</v>
      </c>
      <c r="C36" s="4">
        <v>3200000</v>
      </c>
      <c r="D36" s="4"/>
      <c r="E36" s="4">
        <v>21513806456</v>
      </c>
      <c r="F36" s="4"/>
      <c r="G36" s="4">
        <v>24493392000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3200000</v>
      </c>
      <c r="R36" s="4"/>
      <c r="S36" s="4">
        <v>6885</v>
      </c>
      <c r="T36" s="4"/>
      <c r="U36" s="4">
        <v>21513806456</v>
      </c>
      <c r="V36" s="4"/>
      <c r="W36" s="4">
        <v>21900909600</v>
      </c>
      <c r="Y36" s="7">
        <f t="shared" si="0"/>
        <v>7.3372913755071975E-3</v>
      </c>
      <c r="AA36" s="5"/>
    </row>
    <row r="37" spans="1:27" ht="18.75">
      <c r="A37" s="2" t="s">
        <v>43</v>
      </c>
      <c r="C37" s="4">
        <v>7000000</v>
      </c>
      <c r="D37" s="4"/>
      <c r="E37" s="4">
        <v>33498057376</v>
      </c>
      <c r="F37" s="4"/>
      <c r="G37" s="4">
        <v>27777733200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7000000</v>
      </c>
      <c r="R37" s="4"/>
      <c r="S37" s="4">
        <v>3883</v>
      </c>
      <c r="T37" s="4"/>
      <c r="U37" s="4">
        <v>33498057376</v>
      </c>
      <c r="V37" s="4"/>
      <c r="W37" s="4">
        <v>27019273050</v>
      </c>
      <c r="Y37" s="7">
        <f t="shared" si="0"/>
        <v>9.052056866270022E-3</v>
      </c>
      <c r="AA37" s="5"/>
    </row>
    <row r="38" spans="1:27" ht="18.75">
      <c r="A38" s="2" t="s">
        <v>44</v>
      </c>
      <c r="C38" s="4">
        <v>5430800</v>
      </c>
      <c r="D38" s="4"/>
      <c r="E38" s="4">
        <v>84999560207</v>
      </c>
      <c r="F38" s="4"/>
      <c r="G38" s="4">
        <v>94743442287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5430800</v>
      </c>
      <c r="R38" s="4"/>
      <c r="S38" s="4">
        <v>18210</v>
      </c>
      <c r="T38" s="4"/>
      <c r="U38" s="4">
        <v>84999560207</v>
      </c>
      <c r="V38" s="4"/>
      <c r="W38" s="4">
        <v>98306443535.399994</v>
      </c>
      <c r="Y38" s="7">
        <f t="shared" si="0"/>
        <v>3.2934843049125029E-2</v>
      </c>
      <c r="AA38" s="5"/>
    </row>
    <row r="39" spans="1:27" ht="18.75">
      <c r="A39" s="2" t="s">
        <v>45</v>
      </c>
      <c r="C39" s="4">
        <v>2826016</v>
      </c>
      <c r="D39" s="4"/>
      <c r="E39" s="4">
        <v>37507756567</v>
      </c>
      <c r="F39" s="4"/>
      <c r="G39" s="4">
        <v>67617472999.536003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2826016</v>
      </c>
      <c r="R39" s="4"/>
      <c r="S39" s="4">
        <v>21700</v>
      </c>
      <c r="T39" s="4"/>
      <c r="U39" s="4">
        <v>37507756567</v>
      </c>
      <c r="V39" s="4"/>
      <c r="W39" s="4">
        <v>60959666144.160004</v>
      </c>
      <c r="Y39" s="7">
        <f t="shared" si="0"/>
        <v>2.0422842741350949E-2</v>
      </c>
      <c r="AA39" s="5"/>
    </row>
    <row r="40" spans="1:27" ht="18.75">
      <c r="A40" s="2" t="s">
        <v>46</v>
      </c>
      <c r="C40" s="4">
        <v>1000000</v>
      </c>
      <c r="D40" s="4"/>
      <c r="E40" s="4">
        <v>29387246080</v>
      </c>
      <c r="F40" s="4"/>
      <c r="G40" s="4">
        <v>37813662000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1000000</v>
      </c>
      <c r="R40" s="4"/>
      <c r="S40" s="4">
        <v>38820</v>
      </c>
      <c r="T40" s="4"/>
      <c r="U40" s="4">
        <v>29387246080</v>
      </c>
      <c r="V40" s="4"/>
      <c r="W40" s="4">
        <v>38589021000</v>
      </c>
      <c r="Y40" s="7">
        <f t="shared" si="0"/>
        <v>1.2928179520569599E-2</v>
      </c>
      <c r="AA40" s="5"/>
    </row>
    <row r="41" spans="1:27" ht="18.75">
      <c r="A41" s="2" t="s">
        <v>47</v>
      </c>
      <c r="C41" s="4">
        <v>18039424</v>
      </c>
      <c r="D41" s="4"/>
      <c r="E41" s="4">
        <v>70972348060</v>
      </c>
      <c r="F41" s="4"/>
      <c r="G41" s="4">
        <v>74956133805.695999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18039424</v>
      </c>
      <c r="R41" s="4"/>
      <c r="S41" s="4">
        <v>3986</v>
      </c>
      <c r="T41" s="4"/>
      <c r="U41" s="4">
        <v>70972348060</v>
      </c>
      <c r="V41" s="4"/>
      <c r="W41" s="4">
        <v>71477308456.819199</v>
      </c>
      <c r="Y41" s="7">
        <f t="shared" si="0"/>
        <v>2.3946486628331053E-2</v>
      </c>
      <c r="AA41" s="5"/>
    </row>
    <row r="42" spans="1:27" ht="18.75">
      <c r="A42" s="2" t="s">
        <v>48</v>
      </c>
      <c r="C42" s="4">
        <v>156594</v>
      </c>
      <c r="D42" s="4"/>
      <c r="E42" s="4">
        <v>8761000399</v>
      </c>
      <c r="F42" s="4"/>
      <c r="G42" s="4">
        <v>10063565477.504999</v>
      </c>
      <c r="H42" s="4"/>
      <c r="I42" s="4">
        <v>0</v>
      </c>
      <c r="J42" s="4"/>
      <c r="K42" s="4">
        <v>0</v>
      </c>
      <c r="L42" s="4"/>
      <c r="M42" s="4">
        <v>-156594</v>
      </c>
      <c r="N42" s="4"/>
      <c r="O42" s="4">
        <v>10593129570</v>
      </c>
      <c r="P42" s="4"/>
      <c r="Q42" s="4">
        <v>0</v>
      </c>
      <c r="R42" s="4"/>
      <c r="S42" s="4">
        <v>0</v>
      </c>
      <c r="T42" s="4"/>
      <c r="U42" s="4">
        <v>0</v>
      </c>
      <c r="V42" s="4"/>
      <c r="W42" s="4">
        <v>0</v>
      </c>
      <c r="Y42" s="7">
        <f t="shared" si="0"/>
        <v>0</v>
      </c>
      <c r="AA42" s="5"/>
    </row>
    <row r="43" spans="1:27" ht="18.75">
      <c r="A43" s="2" t="s">
        <v>49</v>
      </c>
      <c r="C43" s="4">
        <v>10166328</v>
      </c>
      <c r="D43" s="4"/>
      <c r="E43" s="4">
        <v>34315755869</v>
      </c>
      <c r="F43" s="4"/>
      <c r="G43" s="4">
        <v>22071150952.905602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10166328</v>
      </c>
      <c r="R43" s="4"/>
      <c r="S43" s="4">
        <v>1946</v>
      </c>
      <c r="T43" s="4"/>
      <c r="U43" s="4">
        <v>34315755869</v>
      </c>
      <c r="V43" s="4"/>
      <c r="W43" s="4">
        <v>19665961425.986401</v>
      </c>
      <c r="Y43" s="7">
        <f t="shared" si="0"/>
        <v>6.5885340744910089E-3</v>
      </c>
      <c r="AA43" s="5"/>
    </row>
    <row r="44" spans="1:27" ht="18.75">
      <c r="A44" s="2" t="s">
        <v>50</v>
      </c>
      <c r="C44" s="4">
        <v>3131631</v>
      </c>
      <c r="D44" s="4"/>
      <c r="E44" s="4">
        <v>73652585126</v>
      </c>
      <c r="F44" s="4"/>
      <c r="G44" s="4">
        <v>69108551061.210007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3131631</v>
      </c>
      <c r="R44" s="4"/>
      <c r="S44" s="4">
        <v>22440</v>
      </c>
      <c r="T44" s="4"/>
      <c r="U44" s="4">
        <v>73652585126</v>
      </c>
      <c r="V44" s="4"/>
      <c r="W44" s="4">
        <v>69855670532.141998</v>
      </c>
      <c r="Y44" s="7">
        <f t="shared" si="0"/>
        <v>2.3403201889192666E-2</v>
      </c>
      <c r="AA44" s="5"/>
    </row>
    <row r="45" spans="1:27" ht="18.75">
      <c r="A45" s="2" t="s">
        <v>51</v>
      </c>
      <c r="C45" s="4">
        <v>64800000</v>
      </c>
      <c r="D45" s="4"/>
      <c r="E45" s="4">
        <v>194976196862</v>
      </c>
      <c r="F45" s="4"/>
      <c r="G45" s="4">
        <v>320526253440</v>
      </c>
      <c r="H45" s="4"/>
      <c r="I45" s="4">
        <v>0</v>
      </c>
      <c r="J45" s="4"/>
      <c r="K45" s="4">
        <v>0</v>
      </c>
      <c r="L45" s="4"/>
      <c r="M45" s="4">
        <v>-9800000</v>
      </c>
      <c r="N45" s="4"/>
      <c r="O45" s="4">
        <v>49902975725</v>
      </c>
      <c r="P45" s="4"/>
      <c r="Q45" s="4">
        <v>55000000</v>
      </c>
      <c r="R45" s="4"/>
      <c r="S45" s="4">
        <v>5070</v>
      </c>
      <c r="T45" s="4"/>
      <c r="U45" s="4">
        <v>165489055962</v>
      </c>
      <c r="V45" s="4"/>
      <c r="W45" s="4">
        <v>277190842500</v>
      </c>
      <c r="Y45" s="7">
        <f t="shared" si="0"/>
        <v>9.286509168755365E-2</v>
      </c>
      <c r="AA45" s="5"/>
    </row>
    <row r="46" spans="1:27" ht="18.75">
      <c r="A46" s="2" t="s">
        <v>52</v>
      </c>
      <c r="C46" s="4">
        <v>1600000</v>
      </c>
      <c r="D46" s="4"/>
      <c r="E46" s="4">
        <v>14339819423</v>
      </c>
      <c r="F46" s="4"/>
      <c r="G46" s="4">
        <v>11149264800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1600000</v>
      </c>
      <c r="R46" s="4"/>
      <c r="S46" s="4">
        <v>7170</v>
      </c>
      <c r="T46" s="4"/>
      <c r="U46" s="4">
        <v>14339819423</v>
      </c>
      <c r="V46" s="4"/>
      <c r="W46" s="4">
        <v>11403741600</v>
      </c>
      <c r="Y46" s="7">
        <f t="shared" si="0"/>
        <v>3.8205068382270594E-3</v>
      </c>
      <c r="AA46" s="5"/>
    </row>
    <row r="47" spans="1:27" ht="18.75">
      <c r="A47" s="2" t="s">
        <v>53</v>
      </c>
      <c r="C47" s="4">
        <v>1073224</v>
      </c>
      <c r="D47" s="4"/>
      <c r="E47" s="4">
        <v>36903711131</v>
      </c>
      <c r="F47" s="4"/>
      <c r="G47" s="4">
        <v>27204377088.599998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1073224</v>
      </c>
      <c r="R47" s="4"/>
      <c r="S47" s="4">
        <v>22500</v>
      </c>
      <c r="T47" s="4"/>
      <c r="U47" s="4">
        <v>36903711131</v>
      </c>
      <c r="V47" s="4"/>
      <c r="W47" s="4">
        <v>24003862137</v>
      </c>
      <c r="Y47" s="7">
        <f t="shared" si="0"/>
        <v>8.0418272050524278E-3</v>
      </c>
      <c r="AA47" s="5"/>
    </row>
    <row r="48" spans="1:27" ht="18.75">
      <c r="A48" s="2" t="s">
        <v>54</v>
      </c>
      <c r="C48" s="4">
        <v>16326826</v>
      </c>
      <c r="D48" s="4"/>
      <c r="E48" s="4">
        <v>62421734950</v>
      </c>
      <c r="F48" s="4"/>
      <c r="G48" s="4">
        <v>48997408102.220703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16326826</v>
      </c>
      <c r="R48" s="4"/>
      <c r="S48" s="4">
        <v>3013</v>
      </c>
      <c r="T48" s="4"/>
      <c r="U48" s="4">
        <v>62421734950</v>
      </c>
      <c r="V48" s="4"/>
      <c r="W48" s="4">
        <v>48900030013.908897</v>
      </c>
      <c r="Y48" s="7">
        <f t="shared" si="0"/>
        <v>1.6382596660875531E-2</v>
      </c>
      <c r="AA48" s="5"/>
    </row>
    <row r="49" spans="1:27" ht="18.75">
      <c r="A49" s="2" t="s">
        <v>55</v>
      </c>
      <c r="C49" s="4">
        <v>2500666</v>
      </c>
      <c r="D49" s="4"/>
      <c r="E49" s="4">
        <v>49558981713</v>
      </c>
      <c r="F49" s="4"/>
      <c r="G49" s="4">
        <v>62219249543.619003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2500666</v>
      </c>
      <c r="R49" s="4"/>
      <c r="S49" s="4">
        <v>24480</v>
      </c>
      <c r="T49" s="4"/>
      <c r="U49" s="4">
        <v>49558981713</v>
      </c>
      <c r="V49" s="4"/>
      <c r="W49" s="4">
        <v>60852066673.103996</v>
      </c>
      <c r="Y49" s="7">
        <f t="shared" si="0"/>
        <v>2.0386794527582311E-2</v>
      </c>
      <c r="AA49" s="5"/>
    </row>
    <row r="50" spans="1:27" ht="18.75">
      <c r="A50" s="2" t="s">
        <v>56</v>
      </c>
      <c r="C50" s="4">
        <v>5000000</v>
      </c>
      <c r="D50" s="4"/>
      <c r="E50" s="4">
        <v>37383913800</v>
      </c>
      <c r="F50" s="4"/>
      <c r="G50" s="4">
        <v>38121817500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5000000</v>
      </c>
      <c r="R50" s="4"/>
      <c r="S50" s="4">
        <v>7020</v>
      </c>
      <c r="T50" s="4"/>
      <c r="U50" s="4">
        <v>37383913800</v>
      </c>
      <c r="V50" s="4"/>
      <c r="W50" s="4">
        <v>34891155000</v>
      </c>
      <c r="Y50" s="7">
        <f t="shared" si="0"/>
        <v>1.1689312240391369E-2</v>
      </c>
      <c r="AA50" s="5"/>
    </row>
    <row r="51" spans="1:27" ht="18.75">
      <c r="A51" s="2" t="s">
        <v>57</v>
      </c>
      <c r="C51" s="4">
        <v>26000000</v>
      </c>
      <c r="D51" s="4"/>
      <c r="E51" s="4">
        <v>128586278251</v>
      </c>
      <c r="F51" s="4"/>
      <c r="G51" s="4">
        <v>176781852000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26000000</v>
      </c>
      <c r="R51" s="4"/>
      <c r="S51" s="4">
        <v>7150</v>
      </c>
      <c r="T51" s="4"/>
      <c r="U51" s="4">
        <v>128586278251</v>
      </c>
      <c r="V51" s="4"/>
      <c r="W51" s="4">
        <v>184793895000</v>
      </c>
      <c r="Y51" s="7">
        <f t="shared" si="0"/>
        <v>6.1910061125035769E-2</v>
      </c>
      <c r="AA51" s="5"/>
    </row>
    <row r="52" spans="1:27" ht="18.75">
      <c r="A52" s="2" t="s">
        <v>130</v>
      </c>
      <c r="C52" s="4">
        <v>64500</v>
      </c>
      <c r="D52" s="4"/>
      <c r="E52" s="4">
        <v>4080101368</v>
      </c>
      <c r="F52" s="4"/>
      <c r="G52" s="4">
        <v>4722159971.25</v>
      </c>
      <c r="H52" s="4"/>
      <c r="I52" s="4">
        <v>258000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322500</v>
      </c>
      <c r="R52" s="4"/>
      <c r="S52" s="4">
        <v>15930</v>
      </c>
      <c r="T52" s="4"/>
      <c r="U52" s="4">
        <v>4080101368</v>
      </c>
      <c r="V52" s="4"/>
      <c r="W52" s="4">
        <v>5106857321.25</v>
      </c>
      <c r="Y52" s="7">
        <f t="shared" si="0"/>
        <v>1.7109106819542059E-3</v>
      </c>
      <c r="AA52" s="5"/>
    </row>
    <row r="53" spans="1:27" ht="18.75">
      <c r="A53" s="2" t="s">
        <v>58</v>
      </c>
      <c r="C53" s="4">
        <v>4564017</v>
      </c>
      <c r="D53" s="4"/>
      <c r="E53" s="4">
        <v>47196834477</v>
      </c>
      <c r="F53" s="4"/>
      <c r="G53" s="4">
        <f>68234390926.704-13</f>
        <v>68234390913.704002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4564017</v>
      </c>
      <c r="R53" s="4"/>
      <c r="S53" s="4">
        <v>15290</v>
      </c>
      <c r="T53" s="4"/>
      <c r="U53" s="4">
        <v>47196834477</v>
      </c>
      <c r="V53" s="4"/>
      <c r="W53" s="4">
        <v>69368606201.416504</v>
      </c>
      <c r="Y53" s="7">
        <f t="shared" si="0"/>
        <v>2.3240024515356585E-2</v>
      </c>
      <c r="AA53" s="5"/>
    </row>
    <row r="54" spans="1:27" ht="18.75">
      <c r="A54" s="2" t="s">
        <v>59</v>
      </c>
      <c r="C54" s="4">
        <v>4810362</v>
      </c>
      <c r="D54" s="4"/>
      <c r="E54" s="4">
        <v>16520351646</v>
      </c>
      <c r="F54" s="4"/>
      <c r="G54" s="4">
        <v>23301420706.5453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4810362</v>
      </c>
      <c r="R54" s="4"/>
      <c r="S54" s="4">
        <v>4689</v>
      </c>
      <c r="T54" s="4"/>
      <c r="U54" s="4">
        <v>16520351646</v>
      </c>
      <c r="V54" s="4"/>
      <c r="W54" s="4">
        <v>22421580482.8629</v>
      </c>
      <c r="Y54" s="7">
        <f t="shared" si="0"/>
        <v>7.5117276910795731E-3</v>
      </c>
      <c r="AA54" s="5"/>
    </row>
    <row r="55" spans="1:27" ht="18.75">
      <c r="A55" s="2" t="s">
        <v>60</v>
      </c>
      <c r="C55" s="4">
        <v>9360000</v>
      </c>
      <c r="D55" s="4"/>
      <c r="E55" s="4">
        <v>46112155830</v>
      </c>
      <c r="F55" s="4"/>
      <c r="G55" s="4">
        <v>61315389720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9360000</v>
      </c>
      <c r="R55" s="4"/>
      <c r="S55" s="4">
        <v>6890</v>
      </c>
      <c r="T55" s="4"/>
      <c r="U55" s="4">
        <v>46112155830</v>
      </c>
      <c r="V55" s="4"/>
      <c r="W55" s="4">
        <v>64106682120</v>
      </c>
      <c r="Y55" s="7">
        <f t="shared" si="0"/>
        <v>2.1477163023012408E-2</v>
      </c>
      <c r="AA55" s="5"/>
    </row>
    <row r="56" spans="1:27" ht="18.75">
      <c r="A56" s="2" t="s">
        <v>61</v>
      </c>
      <c r="C56" s="4">
        <v>3519991</v>
      </c>
      <c r="D56" s="4"/>
      <c r="E56" s="4">
        <v>14699697506</v>
      </c>
      <c r="F56" s="4"/>
      <c r="G56" s="4">
        <v>17957109478.8186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3519991</v>
      </c>
      <c r="R56" s="4"/>
      <c r="S56" s="4">
        <v>5290</v>
      </c>
      <c r="T56" s="4"/>
      <c r="U56" s="4">
        <v>14699697506</v>
      </c>
      <c r="V56" s="4"/>
      <c r="W56" s="4">
        <v>18509958901</v>
      </c>
      <c r="Y56" s="7">
        <f t="shared" si="0"/>
        <v>6.2012475411203916E-3</v>
      </c>
      <c r="AA56" s="5"/>
    </row>
    <row r="57" spans="1:27" ht="19.5" thickBot="1">
      <c r="C57" s="4"/>
      <c r="D57" s="4"/>
      <c r="E57" s="8">
        <f>SUM(E9:E56)</f>
        <v>2540233240844</v>
      </c>
      <c r="F57" s="4"/>
      <c r="G57" s="8">
        <f>SUM(G9:G56)</f>
        <v>2939074924933.7656</v>
      </c>
      <c r="H57" s="4"/>
      <c r="I57" s="4"/>
      <c r="J57" s="4"/>
      <c r="K57" s="8">
        <f>SUM(K9:K56)</f>
        <v>91502385486</v>
      </c>
      <c r="L57" s="4"/>
      <c r="M57" s="4"/>
      <c r="N57" s="4"/>
      <c r="O57" s="8">
        <f>SUM(O9:O56)</f>
        <v>75693445434</v>
      </c>
      <c r="P57" s="4"/>
      <c r="Q57" s="4"/>
      <c r="R57" s="4"/>
      <c r="S57" s="8">
        <f>SUM(S9:S56)</f>
        <v>930994</v>
      </c>
      <c r="T57" s="4"/>
      <c r="U57" s="8">
        <f>SUM(U9:U56)</f>
        <v>2580761674783</v>
      </c>
      <c r="V57" s="4"/>
      <c r="W57" s="8">
        <f>SUM(W9:W56)</f>
        <v>2935547442450.4585</v>
      </c>
      <c r="Y57" s="9">
        <f>SUM(Y9:Y56)</f>
        <v>0.98347362393952631</v>
      </c>
    </row>
    <row r="58" spans="1:27" ht="19.5" thickTop="1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7" ht="18.7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7" ht="18.7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7" ht="18.7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7" ht="18.7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7" ht="18.7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7" ht="18.7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3:23" ht="18.7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3:23" ht="18.7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3:23" ht="18.7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3:23" ht="18.7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3:23" ht="18.7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3:23" ht="18.7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3:23" ht="18.7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3:23" ht="18.7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3:23" ht="18.7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3:23" ht="18.7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3:23" ht="18.7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3:23" ht="18.7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3:23" ht="18.7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3:23" ht="18.7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3:23" ht="18.7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13"/>
  <sheetViews>
    <sheetView rightToLeft="1" tabSelected="1" view="pageBreakPreview" zoomScale="60" zoomScaleNormal="100" workbookViewId="0">
      <selection activeCell="G15" sqref="G15"/>
    </sheetView>
  </sheetViews>
  <sheetFormatPr defaultRowHeight="15"/>
  <cols>
    <col min="1" max="1" width="24.28515625" style="1" bestFit="1" customWidth="1"/>
    <col min="2" max="2" width="1" style="1" customWidth="1"/>
    <col min="3" max="3" width="19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9.5703125" style="1" bestFit="1" customWidth="1"/>
    <col min="10" max="10" width="24.7109375" style="1" bestFit="1" customWidth="1"/>
    <col min="11" max="16" width="9.140625" style="1"/>
    <col min="17" max="17" width="20.5703125" style="1" bestFit="1" customWidth="1"/>
    <col min="18" max="16384" width="9.140625" style="1"/>
  </cols>
  <sheetData>
    <row r="2" spans="1:17" ht="23.25">
      <c r="A2" s="19" t="s">
        <v>0</v>
      </c>
      <c r="B2" s="19"/>
      <c r="C2" s="19"/>
      <c r="D2" s="19"/>
      <c r="E2" s="19"/>
      <c r="F2" s="19"/>
      <c r="G2" s="19"/>
    </row>
    <row r="3" spans="1:17" ht="23.25">
      <c r="A3" s="19" t="s">
        <v>90</v>
      </c>
      <c r="B3" s="19"/>
      <c r="C3" s="19"/>
      <c r="D3" s="19"/>
      <c r="E3" s="19"/>
      <c r="F3" s="19"/>
      <c r="G3" s="19"/>
    </row>
    <row r="4" spans="1:17" ht="23.25">
      <c r="A4" s="19" t="str">
        <f>'سایر درآمدها'!A4:E4</f>
        <v>برای ماه منتهی به 1403/01/31</v>
      </c>
      <c r="B4" s="19"/>
      <c r="C4" s="19"/>
      <c r="D4" s="19"/>
      <c r="E4" s="19"/>
      <c r="F4" s="19"/>
      <c r="G4" s="19"/>
    </row>
    <row r="5" spans="1:17">
      <c r="Q5" s="3"/>
    </row>
    <row r="6" spans="1:17" ht="23.25">
      <c r="A6" s="20" t="s">
        <v>94</v>
      </c>
      <c r="C6" s="20" t="s">
        <v>71</v>
      </c>
      <c r="E6" s="20" t="s">
        <v>119</v>
      </c>
      <c r="G6" s="20" t="s">
        <v>12</v>
      </c>
      <c r="I6" s="3"/>
      <c r="J6" s="3"/>
    </row>
    <row r="7" spans="1:17" ht="18.75">
      <c r="A7" s="2" t="s">
        <v>126</v>
      </c>
      <c r="C7" s="4">
        <f>'سرمایه‌گذاری در سهام'!I65</f>
        <v>-3327528272</v>
      </c>
      <c r="E7" s="7">
        <f>C7/C11</f>
        <v>1.0175925741321246</v>
      </c>
      <c r="F7" s="16"/>
      <c r="G7" s="7">
        <f>C7/2984876636235</f>
        <v>-1.1147959120338074E-3</v>
      </c>
      <c r="I7" s="4"/>
      <c r="J7" s="34"/>
    </row>
    <row r="8" spans="1:17" ht="18.75">
      <c r="A8" s="2" t="s">
        <v>127</v>
      </c>
      <c r="C8" s="4">
        <v>0</v>
      </c>
      <c r="E8" s="7">
        <f>C8/C11</f>
        <v>0</v>
      </c>
      <c r="F8" s="16"/>
      <c r="G8" s="7">
        <f t="shared" ref="G8:G10" si="0">C8/2984876636235</f>
        <v>0</v>
      </c>
      <c r="I8" s="4"/>
      <c r="J8" s="4"/>
    </row>
    <row r="9" spans="1:17" ht="18.75">
      <c r="A9" s="2" t="s">
        <v>128</v>
      </c>
      <c r="C9" s="4">
        <f>'درآمد سپرده بانکی'!E14</f>
        <v>57527727</v>
      </c>
      <c r="E9" s="7">
        <f>C9/C11</f>
        <v>-1.7592574132124495E-2</v>
      </c>
      <c r="F9" s="16"/>
      <c r="G9" s="7">
        <f t="shared" si="0"/>
        <v>1.9273066867032432E-5</v>
      </c>
      <c r="I9" s="4"/>
      <c r="J9" s="4"/>
    </row>
    <row r="10" spans="1:17" ht="18.75">
      <c r="A10" s="2" t="s">
        <v>124</v>
      </c>
      <c r="C10" s="4">
        <f>'سایر درآمدها'!C11</f>
        <v>13103085</v>
      </c>
      <c r="E10" s="7">
        <f>C10/C11</f>
        <v>-4.0070589651843621E-3</v>
      </c>
      <c r="F10" s="16"/>
      <c r="G10" s="7">
        <f t="shared" si="0"/>
        <v>4.3898246382898052E-6</v>
      </c>
      <c r="I10" s="4"/>
      <c r="J10" s="4"/>
    </row>
    <row r="11" spans="1:17" ht="19.5" thickBot="1">
      <c r="C11" s="8">
        <f>SUM(C7:C9)</f>
        <v>-3270000545</v>
      </c>
      <c r="E11" s="9">
        <f>SUM(E7:E9)</f>
        <v>1</v>
      </c>
      <c r="F11" s="16"/>
      <c r="G11" s="9">
        <f>SUM(G7:G9)</f>
        <v>-1.0955228451667749E-3</v>
      </c>
      <c r="I11" s="4"/>
      <c r="J11" s="17"/>
    </row>
    <row r="12" spans="1:17" ht="19.5" thickTop="1">
      <c r="C12" s="4"/>
      <c r="E12" s="16"/>
      <c r="F12" s="16"/>
      <c r="G12" s="16"/>
    </row>
    <row r="13" spans="1:17" ht="18.75">
      <c r="C13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0"/>
  <sheetViews>
    <sheetView rightToLeft="1" view="pageBreakPreview" zoomScale="60" zoomScaleNormal="100" workbookViewId="0">
      <selection activeCell="U8" sqref="U8"/>
    </sheetView>
  </sheetViews>
  <sheetFormatPr defaultRowHeight="15"/>
  <cols>
    <col min="1" max="1" width="22.4257812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25.85546875" style="1" bestFit="1" customWidth="1"/>
    <col min="22" max="16384" width="9.140625" style="1"/>
  </cols>
  <sheetData>
    <row r="2" spans="1:21" ht="23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1" ht="23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1" ht="23.25">
      <c r="A4" s="19" t="str">
        <f>سهام!A4</f>
        <v>برای ماه منتهی به 1403/01/31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21" ht="30">
      <c r="A6" s="19" t="s">
        <v>66</v>
      </c>
      <c r="C6" s="20" t="s">
        <v>67</v>
      </c>
      <c r="D6" s="20" t="s">
        <v>67</v>
      </c>
      <c r="E6" s="20" t="s">
        <v>67</v>
      </c>
      <c r="F6" s="20" t="s">
        <v>67</v>
      </c>
      <c r="G6" s="20" t="s">
        <v>67</v>
      </c>
      <c r="H6" s="20" t="s">
        <v>67</v>
      </c>
      <c r="I6" s="20" t="s">
        <v>67</v>
      </c>
      <c r="K6" s="21" t="str">
        <f>سهام!C6</f>
        <v>1402/12/29</v>
      </c>
      <c r="M6" s="20" t="s">
        <v>4</v>
      </c>
      <c r="N6" s="20" t="s">
        <v>4</v>
      </c>
      <c r="O6" s="20" t="s">
        <v>4</v>
      </c>
      <c r="Q6" s="21" t="str">
        <f>سهام!Q6</f>
        <v>1403/01/31</v>
      </c>
      <c r="R6" s="21" t="s">
        <v>5</v>
      </c>
      <c r="S6" s="21" t="s">
        <v>5</v>
      </c>
    </row>
    <row r="7" spans="1:21" ht="23.25">
      <c r="A7" s="20" t="s">
        <v>66</v>
      </c>
      <c r="C7" s="20" t="s">
        <v>68</v>
      </c>
      <c r="E7" s="20" t="s">
        <v>69</v>
      </c>
      <c r="G7" s="20" t="s">
        <v>70</v>
      </c>
      <c r="I7" s="20" t="s">
        <v>64</v>
      </c>
      <c r="K7" s="20" t="s">
        <v>71</v>
      </c>
      <c r="M7" s="20" t="s">
        <v>72</v>
      </c>
      <c r="O7" s="20" t="s">
        <v>73</v>
      </c>
      <c r="Q7" s="20" t="s">
        <v>71</v>
      </c>
      <c r="S7" s="20" t="s">
        <v>65</v>
      </c>
      <c r="U7" s="11"/>
    </row>
    <row r="8" spans="1:21" ht="18.75">
      <c r="A8" s="2" t="s">
        <v>74</v>
      </c>
      <c r="C8" s="6" t="s">
        <v>75</v>
      </c>
      <c r="E8" s="1" t="s">
        <v>76</v>
      </c>
      <c r="G8" s="6" t="s">
        <v>77</v>
      </c>
      <c r="I8" s="4">
        <v>0</v>
      </c>
      <c r="J8" s="4"/>
      <c r="K8" s="4">
        <v>2881708409</v>
      </c>
      <c r="L8" s="4"/>
      <c r="M8" s="4">
        <v>985077080</v>
      </c>
      <c r="N8" s="4"/>
      <c r="O8" s="4">
        <v>2880413006</v>
      </c>
      <c r="P8" s="4"/>
      <c r="Q8" s="4">
        <v>986372483</v>
      </c>
      <c r="S8" s="7">
        <f>Q8/2984876636235</f>
        <v>3.3045669996069571E-4</v>
      </c>
    </row>
    <row r="9" spans="1:21" ht="18.75">
      <c r="A9" s="2" t="s">
        <v>74</v>
      </c>
      <c r="C9" s="6" t="s">
        <v>78</v>
      </c>
      <c r="E9" s="1" t="s">
        <v>76</v>
      </c>
      <c r="G9" s="6" t="s">
        <v>77</v>
      </c>
      <c r="I9" s="4">
        <v>0</v>
      </c>
      <c r="J9" s="4"/>
      <c r="K9" s="4">
        <v>5504043</v>
      </c>
      <c r="L9" s="4"/>
      <c r="M9" s="4">
        <v>21776</v>
      </c>
      <c r="N9" s="4"/>
      <c r="O9" s="4">
        <v>0</v>
      </c>
      <c r="P9" s="4"/>
      <c r="Q9" s="4">
        <v>5525819</v>
      </c>
      <c r="S9" s="7">
        <f t="shared" ref="S9:S15" si="0">Q9/2984876636235</f>
        <v>1.8512721540713453E-6</v>
      </c>
      <c r="U9" s="5"/>
    </row>
    <row r="10" spans="1:21" ht="18.75">
      <c r="A10" s="2" t="s">
        <v>79</v>
      </c>
      <c r="C10" s="6" t="s">
        <v>80</v>
      </c>
      <c r="E10" s="1" t="s">
        <v>76</v>
      </c>
      <c r="G10" s="6" t="s">
        <v>77</v>
      </c>
      <c r="I10" s="4">
        <v>0</v>
      </c>
      <c r="J10" s="4"/>
      <c r="K10" s="4">
        <v>3764463620</v>
      </c>
      <c r="L10" s="4"/>
      <c r="M10" s="4">
        <v>3150016725</v>
      </c>
      <c r="N10" s="4"/>
      <c r="O10" s="4">
        <v>3760280000</v>
      </c>
      <c r="P10" s="4"/>
      <c r="Q10" s="4">
        <v>3154200345</v>
      </c>
      <c r="S10" s="7">
        <f t="shared" si="0"/>
        <v>1.0567272049737298E-3</v>
      </c>
      <c r="U10" s="5"/>
    </row>
    <row r="11" spans="1:21" ht="18.75">
      <c r="A11" s="2" t="s">
        <v>81</v>
      </c>
      <c r="C11" s="6" t="s">
        <v>82</v>
      </c>
      <c r="E11" s="1" t="s">
        <v>76</v>
      </c>
      <c r="G11" s="6" t="s">
        <v>77</v>
      </c>
      <c r="I11" s="4">
        <v>0</v>
      </c>
      <c r="J11" s="4"/>
      <c r="K11" s="4">
        <v>23923007350</v>
      </c>
      <c r="L11" s="4"/>
      <c r="M11" s="4">
        <v>81521561488</v>
      </c>
      <c r="N11" s="4"/>
      <c r="O11" s="4">
        <v>92590345421</v>
      </c>
      <c r="P11" s="4"/>
      <c r="Q11" s="4">
        <v>12854223417</v>
      </c>
      <c r="S11" s="7">
        <f t="shared" si="0"/>
        <v>4.3064504780384446E-3</v>
      </c>
      <c r="U11" s="5"/>
    </row>
    <row r="12" spans="1:21" ht="18.75">
      <c r="A12" s="2" t="s">
        <v>83</v>
      </c>
      <c r="C12" s="6" t="s">
        <v>84</v>
      </c>
      <c r="E12" s="1" t="s">
        <v>76</v>
      </c>
      <c r="G12" s="6" t="s">
        <v>77</v>
      </c>
      <c r="I12" s="4">
        <v>0</v>
      </c>
      <c r="J12" s="4"/>
      <c r="K12" s="4">
        <v>2989515</v>
      </c>
      <c r="L12" s="4"/>
      <c r="M12" s="4">
        <v>11872</v>
      </c>
      <c r="N12" s="4"/>
      <c r="O12" s="4">
        <v>0</v>
      </c>
      <c r="P12" s="4"/>
      <c r="Q12" s="4">
        <v>3001387</v>
      </c>
      <c r="S12" s="7">
        <f t="shared" si="0"/>
        <v>1.0055313387376121E-6</v>
      </c>
      <c r="U12" s="5"/>
    </row>
    <row r="13" spans="1:21" ht="18.75">
      <c r="A13" s="2" t="s">
        <v>85</v>
      </c>
      <c r="C13" s="6" t="s">
        <v>86</v>
      </c>
      <c r="E13" s="1" t="s">
        <v>76</v>
      </c>
      <c r="G13" s="6" t="s">
        <v>77</v>
      </c>
      <c r="I13" s="4">
        <v>0</v>
      </c>
      <c r="J13" s="4"/>
      <c r="K13" s="4">
        <v>6206989</v>
      </c>
      <c r="L13" s="4"/>
      <c r="M13" s="4">
        <v>24557</v>
      </c>
      <c r="N13" s="4"/>
      <c r="O13" s="4">
        <v>0</v>
      </c>
      <c r="P13" s="4"/>
      <c r="Q13" s="4">
        <v>6231546</v>
      </c>
      <c r="S13" s="7">
        <f t="shared" si="0"/>
        <v>2.0877063810115164E-6</v>
      </c>
      <c r="U13" s="5"/>
    </row>
    <row r="14" spans="1:21" ht="18.75">
      <c r="A14" s="2" t="s">
        <v>74</v>
      </c>
      <c r="C14" s="6" t="s">
        <v>87</v>
      </c>
      <c r="E14" s="1" t="s">
        <v>88</v>
      </c>
      <c r="G14" s="6" t="s">
        <v>77</v>
      </c>
      <c r="I14" s="4">
        <v>0</v>
      </c>
      <c r="J14" s="4"/>
      <c r="K14" s="4">
        <v>1070000000</v>
      </c>
      <c r="L14" s="4"/>
      <c r="M14" s="4">
        <v>0</v>
      </c>
      <c r="N14" s="4"/>
      <c r="O14" s="4">
        <v>0</v>
      </c>
      <c r="P14" s="4"/>
      <c r="Q14" s="4">
        <v>1070000000</v>
      </c>
      <c r="S14" s="7">
        <f t="shared" si="0"/>
        <v>3.5847377644044069E-4</v>
      </c>
      <c r="U14" s="5"/>
    </row>
    <row r="15" spans="1:21" ht="18.75">
      <c r="A15" s="2" t="s">
        <v>85</v>
      </c>
      <c r="C15" s="6" t="s">
        <v>89</v>
      </c>
      <c r="E15" s="1" t="s">
        <v>88</v>
      </c>
      <c r="G15" s="6" t="s">
        <v>77</v>
      </c>
      <c r="I15" s="4">
        <v>0</v>
      </c>
      <c r="J15" s="4"/>
      <c r="K15" s="4">
        <v>9496000</v>
      </c>
      <c r="L15" s="4"/>
      <c r="M15" s="4">
        <v>0</v>
      </c>
      <c r="N15" s="4"/>
      <c r="O15" s="4">
        <v>0</v>
      </c>
      <c r="P15" s="4"/>
      <c r="Q15" s="4">
        <v>9496000</v>
      </c>
      <c r="S15" s="7">
        <f t="shared" si="0"/>
        <v>3.1813710103536678E-6</v>
      </c>
      <c r="U15" s="5"/>
    </row>
    <row r="16" spans="1:21" ht="19.5" thickBot="1">
      <c r="C16" s="6"/>
      <c r="G16" s="6"/>
      <c r="I16" s="4"/>
      <c r="J16" s="4"/>
      <c r="K16" s="8">
        <f>SUM(K8:K15)</f>
        <v>31663375926</v>
      </c>
      <c r="L16" s="4"/>
      <c r="M16" s="8">
        <f>SUM(M8:M15)</f>
        <v>85656713498</v>
      </c>
      <c r="N16" s="4"/>
      <c r="O16" s="8">
        <f>SUM(O8:O15)</f>
        <v>99231038427</v>
      </c>
      <c r="P16" s="4"/>
      <c r="Q16" s="8">
        <f>SUM(Q8:Q15)</f>
        <v>18089050997</v>
      </c>
      <c r="S16" s="9">
        <f>SUM(S8:S15)</f>
        <v>6.0602340402974852E-3</v>
      </c>
    </row>
    <row r="17" spans="3:19" ht="19.5" thickTop="1">
      <c r="C17" s="6"/>
      <c r="G17" s="6"/>
      <c r="I17" s="4"/>
      <c r="J17" s="4"/>
      <c r="K17" s="4"/>
      <c r="L17" s="4"/>
      <c r="M17" s="4"/>
      <c r="N17" s="4"/>
      <c r="O17" s="4"/>
      <c r="P17" s="4"/>
      <c r="Q17" s="4"/>
      <c r="S17" s="6"/>
    </row>
    <row r="18" spans="3:19" ht="18.75">
      <c r="G18" s="6"/>
      <c r="I18" s="4"/>
      <c r="J18" s="4"/>
      <c r="K18" s="4"/>
      <c r="L18" s="4"/>
      <c r="M18" s="4"/>
      <c r="N18" s="4"/>
      <c r="O18" s="4"/>
      <c r="P18" s="4"/>
      <c r="Q18" s="4"/>
      <c r="S18" s="6"/>
    </row>
    <row r="19" spans="3:19" ht="18.75">
      <c r="I19" s="4"/>
      <c r="J19" s="4"/>
      <c r="K19" s="4"/>
      <c r="L19" s="4"/>
      <c r="M19" s="4"/>
      <c r="N19" s="4"/>
      <c r="O19" s="4"/>
      <c r="P19" s="4"/>
      <c r="Q19" s="4"/>
    </row>
    <row r="20" spans="3:19">
      <c r="K20" s="10"/>
    </row>
  </sheetData>
  <mergeCells count="17">
    <mergeCell ref="K7"/>
    <mergeCell ref="K6"/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</mergeCells>
  <pageMargins left="0.7" right="0.7" top="0.75" bottom="0.75" header="0.3" footer="0.3"/>
  <pageSetup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7"/>
  <sheetViews>
    <sheetView rightToLeft="1" view="pageBreakPreview" zoomScale="60" zoomScaleNormal="100" workbookViewId="0">
      <selection activeCell="H8" sqref="H8:R13"/>
    </sheetView>
  </sheetViews>
  <sheetFormatPr defaultRowHeight="15"/>
  <cols>
    <col min="1" max="1" width="22.4257812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3.425781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3.25">
      <c r="A3" s="19" t="s">
        <v>90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23.25">
      <c r="A4" s="19" t="str">
        <f>سهام!A4</f>
        <v>برای ماه منتهی به 1403/01/31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6" spans="1:18" ht="23.25">
      <c r="A6" s="20" t="s">
        <v>91</v>
      </c>
      <c r="B6" s="20" t="s">
        <v>91</v>
      </c>
      <c r="C6" s="20" t="s">
        <v>91</v>
      </c>
      <c r="D6" s="20" t="s">
        <v>91</v>
      </c>
      <c r="E6" s="20" t="s">
        <v>91</v>
      </c>
      <c r="F6" s="20" t="s">
        <v>91</v>
      </c>
      <c r="H6" s="20" t="s">
        <v>92</v>
      </c>
      <c r="I6" s="20" t="s">
        <v>92</v>
      </c>
      <c r="J6" s="20" t="s">
        <v>92</v>
      </c>
      <c r="K6" s="20" t="s">
        <v>92</v>
      </c>
      <c r="L6" s="20" t="s">
        <v>92</v>
      </c>
      <c r="N6" s="20" t="s">
        <v>93</v>
      </c>
      <c r="O6" s="20" t="s">
        <v>93</v>
      </c>
      <c r="P6" s="20" t="s">
        <v>93</v>
      </c>
      <c r="Q6" s="20" t="s">
        <v>93</v>
      </c>
      <c r="R6" s="20" t="s">
        <v>93</v>
      </c>
    </row>
    <row r="7" spans="1:18" ht="23.25">
      <c r="A7" s="20" t="s">
        <v>94</v>
      </c>
      <c r="C7" s="20" t="s">
        <v>95</v>
      </c>
      <c r="F7" s="20" t="s">
        <v>64</v>
      </c>
      <c r="H7" s="20" t="s">
        <v>96</v>
      </c>
      <c r="J7" s="20" t="s">
        <v>97</v>
      </c>
      <c r="L7" s="20" t="s">
        <v>98</v>
      </c>
      <c r="N7" s="20" t="s">
        <v>96</v>
      </c>
      <c r="P7" s="20" t="s">
        <v>97</v>
      </c>
      <c r="R7" s="20" t="s">
        <v>98</v>
      </c>
    </row>
    <row r="8" spans="1:18" ht="18.75">
      <c r="A8" s="2" t="s">
        <v>74</v>
      </c>
      <c r="C8" s="4">
        <v>11</v>
      </c>
      <c r="D8" s="4"/>
      <c r="E8" s="4"/>
      <c r="F8" s="4">
        <v>0</v>
      </c>
      <c r="G8" s="4"/>
      <c r="H8" s="4">
        <v>3245080</v>
      </c>
      <c r="I8" s="4"/>
      <c r="J8" s="4">
        <v>0</v>
      </c>
      <c r="K8" s="4"/>
      <c r="L8" s="4">
        <v>3245080</v>
      </c>
      <c r="M8" s="4"/>
      <c r="N8" s="4">
        <v>12922624</v>
      </c>
      <c r="O8" s="4"/>
      <c r="P8" s="4">
        <v>0</v>
      </c>
      <c r="Q8" s="4"/>
      <c r="R8" s="4">
        <v>12922624</v>
      </c>
    </row>
    <row r="9" spans="1:18" ht="18.75">
      <c r="A9" s="2" t="s">
        <v>74</v>
      </c>
      <c r="C9" s="4">
        <v>17</v>
      </c>
      <c r="D9" s="4"/>
      <c r="E9" s="4"/>
      <c r="F9" s="4">
        <v>0</v>
      </c>
      <c r="G9" s="4"/>
      <c r="H9" s="4">
        <v>21776</v>
      </c>
      <c r="I9" s="4"/>
      <c r="J9" s="4">
        <v>0</v>
      </c>
      <c r="K9" s="4"/>
      <c r="L9" s="4">
        <v>21776</v>
      </c>
      <c r="M9" s="4"/>
      <c r="N9" s="4">
        <v>133039</v>
      </c>
      <c r="O9" s="4"/>
      <c r="P9" s="4">
        <v>0</v>
      </c>
      <c r="Q9" s="4"/>
      <c r="R9" s="4">
        <v>133039</v>
      </c>
    </row>
    <row r="10" spans="1:18" ht="18.75">
      <c r="A10" s="2" t="s">
        <v>79</v>
      </c>
      <c r="C10" s="4">
        <v>31</v>
      </c>
      <c r="D10" s="4"/>
      <c r="E10" s="4"/>
      <c r="F10" s="4">
        <v>0</v>
      </c>
      <c r="G10" s="4"/>
      <c r="H10" s="4">
        <v>16725</v>
      </c>
      <c r="I10" s="4"/>
      <c r="J10" s="4">
        <v>0</v>
      </c>
      <c r="K10" s="4"/>
      <c r="L10" s="4">
        <v>16725</v>
      </c>
      <c r="M10" s="4"/>
      <c r="N10" s="4">
        <v>108884</v>
      </c>
      <c r="O10" s="4"/>
      <c r="P10" s="4">
        <v>0</v>
      </c>
      <c r="Q10" s="4"/>
      <c r="R10" s="4">
        <v>108884</v>
      </c>
    </row>
    <row r="11" spans="1:18" ht="18.75">
      <c r="A11" s="2" t="s">
        <v>81</v>
      </c>
      <c r="C11" s="4">
        <v>17</v>
      </c>
      <c r="D11" s="4"/>
      <c r="E11" s="4"/>
      <c r="F11" s="4">
        <v>0</v>
      </c>
      <c r="G11" s="4"/>
      <c r="H11" s="4">
        <v>54207717</v>
      </c>
      <c r="I11" s="4"/>
      <c r="J11" s="4">
        <v>0</v>
      </c>
      <c r="K11" s="4"/>
      <c r="L11" s="4">
        <v>54207717</v>
      </c>
      <c r="M11" s="4"/>
      <c r="N11" s="4">
        <v>138499638</v>
      </c>
      <c r="O11" s="4"/>
      <c r="P11" s="4">
        <v>0</v>
      </c>
      <c r="Q11" s="4"/>
      <c r="R11" s="4">
        <v>138499638</v>
      </c>
    </row>
    <row r="12" spans="1:18" ht="18.75">
      <c r="A12" s="2" t="s">
        <v>83</v>
      </c>
      <c r="C12" s="4">
        <v>17</v>
      </c>
      <c r="D12" s="4"/>
      <c r="E12" s="4"/>
      <c r="F12" s="4">
        <v>0</v>
      </c>
      <c r="G12" s="4"/>
      <c r="H12" s="4">
        <v>11872</v>
      </c>
      <c r="I12" s="4"/>
      <c r="J12" s="4">
        <v>0</v>
      </c>
      <c r="K12" s="4"/>
      <c r="L12" s="4">
        <v>11872</v>
      </c>
      <c r="M12" s="4"/>
      <c r="N12" s="4">
        <v>74612</v>
      </c>
      <c r="O12" s="4"/>
      <c r="P12" s="4">
        <v>0</v>
      </c>
      <c r="Q12" s="4"/>
      <c r="R12" s="4">
        <v>74612</v>
      </c>
    </row>
    <row r="13" spans="1:18" ht="18.75">
      <c r="A13" s="2" t="s">
        <v>85</v>
      </c>
      <c r="C13" s="4">
        <v>17</v>
      </c>
      <c r="D13" s="4"/>
      <c r="E13" s="4"/>
      <c r="F13" s="4">
        <v>0</v>
      </c>
      <c r="G13" s="4"/>
      <c r="H13" s="4">
        <v>24557</v>
      </c>
      <c r="I13" s="4"/>
      <c r="J13" s="4">
        <v>0</v>
      </c>
      <c r="K13" s="4"/>
      <c r="L13" s="4">
        <v>24557</v>
      </c>
      <c r="M13" s="4"/>
      <c r="N13" s="4">
        <v>8726075</v>
      </c>
      <c r="O13" s="4"/>
      <c r="P13" s="4">
        <v>0</v>
      </c>
      <c r="Q13" s="4"/>
      <c r="R13" s="4">
        <v>8726075</v>
      </c>
    </row>
    <row r="14" spans="1:18" ht="19.5" thickBot="1">
      <c r="C14" s="4"/>
      <c r="D14" s="4"/>
      <c r="E14" s="4"/>
      <c r="F14" s="4"/>
      <c r="G14" s="4"/>
      <c r="H14" s="8">
        <f>SUM(H8:H13)</f>
        <v>57527727</v>
      </c>
      <c r="I14" s="4"/>
      <c r="J14" s="8">
        <f>SUM(J8:J13)</f>
        <v>0</v>
      </c>
      <c r="K14" s="4"/>
      <c r="L14" s="8">
        <f>SUM(L8:L13)</f>
        <v>57527727</v>
      </c>
      <c r="M14" s="4"/>
      <c r="N14" s="8">
        <f>SUM(N8:N13)</f>
        <v>160464872</v>
      </c>
      <c r="O14" s="4"/>
      <c r="P14" s="8">
        <f>SUM(P8:P13)</f>
        <v>0</v>
      </c>
      <c r="Q14" s="4"/>
      <c r="R14" s="8">
        <f>SUM(R8:R13)</f>
        <v>160464872</v>
      </c>
    </row>
    <row r="15" spans="1:18" ht="19.5" thickTop="1">
      <c r="C15" s="4"/>
      <c r="D15" s="4"/>
      <c r="E15" s="4"/>
      <c r="F15" s="4"/>
      <c r="G15" s="4"/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8.7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3:18" ht="18.7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</sheetData>
  <mergeCells count="15">
    <mergeCell ref="A2:R2"/>
    <mergeCell ref="A3:R3"/>
    <mergeCell ref="A4:R4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</mergeCells>
  <pageMargins left="0.7" right="0.7" top="0.75" bottom="0.7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5"/>
  <sheetViews>
    <sheetView rightToLeft="1" view="pageBreakPreview" zoomScale="60" zoomScaleNormal="100" workbookViewId="0">
      <selection activeCell="G33" sqref="G33"/>
    </sheetView>
  </sheetViews>
  <sheetFormatPr defaultRowHeight="15"/>
  <cols>
    <col min="1" max="1" width="27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3.25">
      <c r="A3" s="19" t="s">
        <v>90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3.25">
      <c r="A4" s="19" t="str">
        <f>سهام!A4</f>
        <v>برای ماه منتهی به 1403/01/31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3.25">
      <c r="A6" s="19" t="s">
        <v>2</v>
      </c>
      <c r="C6" s="20" t="s">
        <v>100</v>
      </c>
      <c r="D6" s="20" t="s">
        <v>100</v>
      </c>
      <c r="E6" s="20" t="s">
        <v>100</v>
      </c>
      <c r="F6" s="20" t="s">
        <v>100</v>
      </c>
      <c r="G6" s="20" t="s">
        <v>100</v>
      </c>
      <c r="I6" s="20" t="s">
        <v>92</v>
      </c>
      <c r="J6" s="20" t="s">
        <v>92</v>
      </c>
      <c r="K6" s="20" t="s">
        <v>92</v>
      </c>
      <c r="L6" s="20" t="s">
        <v>92</v>
      </c>
      <c r="M6" s="20" t="s">
        <v>92</v>
      </c>
      <c r="O6" s="20" t="s">
        <v>93</v>
      </c>
      <c r="P6" s="20" t="s">
        <v>93</v>
      </c>
      <c r="Q6" s="20" t="s">
        <v>93</v>
      </c>
      <c r="R6" s="20" t="s">
        <v>93</v>
      </c>
      <c r="S6" s="20" t="s">
        <v>93</v>
      </c>
    </row>
    <row r="7" spans="1:19" ht="23.25">
      <c r="A7" s="20" t="s">
        <v>2</v>
      </c>
      <c r="C7" s="20" t="s">
        <v>101</v>
      </c>
      <c r="E7" s="20" t="s">
        <v>102</v>
      </c>
      <c r="G7" s="20" t="s">
        <v>103</v>
      </c>
      <c r="I7" s="20" t="s">
        <v>104</v>
      </c>
      <c r="K7" s="20" t="s">
        <v>97</v>
      </c>
      <c r="M7" s="20" t="s">
        <v>105</v>
      </c>
      <c r="O7" s="20" t="s">
        <v>104</v>
      </c>
      <c r="Q7" s="20" t="s">
        <v>97</v>
      </c>
      <c r="S7" s="20" t="s">
        <v>105</v>
      </c>
    </row>
    <row r="8" spans="1:19" ht="18.75">
      <c r="A8" s="2" t="s">
        <v>41</v>
      </c>
      <c r="C8" s="6" t="s">
        <v>140</v>
      </c>
      <c r="E8" s="4">
        <v>3200000</v>
      </c>
      <c r="G8" s="4">
        <v>685</v>
      </c>
      <c r="H8" s="4"/>
      <c r="I8" s="4">
        <v>2192000000</v>
      </c>
      <c r="J8" s="4"/>
      <c r="K8" s="4">
        <v>311670975</v>
      </c>
      <c r="L8" s="4"/>
      <c r="M8" s="4">
        <v>1880329025</v>
      </c>
      <c r="N8" s="4"/>
      <c r="O8" s="4">
        <v>2192000000</v>
      </c>
      <c r="P8" s="4"/>
      <c r="Q8" s="4">
        <v>311670975</v>
      </c>
      <c r="R8" s="4"/>
      <c r="S8" s="4">
        <v>1880329025</v>
      </c>
    </row>
    <row r="9" spans="1:19" ht="18.75">
      <c r="A9" s="2" t="s">
        <v>45</v>
      </c>
      <c r="C9" s="6" t="s">
        <v>141</v>
      </c>
      <c r="E9" s="4">
        <v>2826016</v>
      </c>
      <c r="G9" s="4">
        <v>3000</v>
      </c>
      <c r="H9" s="4"/>
      <c r="I9" s="4">
        <v>8478048000</v>
      </c>
      <c r="J9" s="4"/>
      <c r="K9" s="4">
        <v>125854964</v>
      </c>
      <c r="L9" s="4"/>
      <c r="M9" s="4">
        <v>8352193036</v>
      </c>
      <c r="N9" s="4"/>
      <c r="O9" s="4">
        <v>8478048000</v>
      </c>
      <c r="P9" s="4"/>
      <c r="Q9" s="4">
        <v>125854964</v>
      </c>
      <c r="R9" s="4"/>
      <c r="S9" s="4">
        <v>8352193036</v>
      </c>
    </row>
    <row r="10" spans="1:19" ht="18.75">
      <c r="A10" s="2" t="s">
        <v>49</v>
      </c>
      <c r="C10" s="6" t="s">
        <v>133</v>
      </c>
      <c r="E10" s="4">
        <v>8568762</v>
      </c>
      <c r="G10" s="4">
        <v>105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899720010</v>
      </c>
      <c r="P10" s="4"/>
      <c r="Q10" s="4">
        <v>19296944</v>
      </c>
      <c r="R10" s="4"/>
      <c r="S10" s="4">
        <v>880423066</v>
      </c>
    </row>
    <row r="11" spans="1:19" ht="18.75">
      <c r="A11" s="2" t="s">
        <v>52</v>
      </c>
      <c r="C11" s="6" t="s">
        <v>106</v>
      </c>
      <c r="E11" s="4">
        <v>1600000</v>
      </c>
      <c r="G11" s="4">
        <v>600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960000000</v>
      </c>
      <c r="P11" s="4"/>
      <c r="Q11" s="4">
        <v>0</v>
      </c>
      <c r="R11" s="4"/>
      <c r="S11" s="4">
        <v>960000000</v>
      </c>
    </row>
    <row r="12" spans="1:19" ht="18.75">
      <c r="A12" s="2" t="s">
        <v>21</v>
      </c>
      <c r="C12" s="6" t="s">
        <v>107</v>
      </c>
      <c r="E12" s="4">
        <v>550000</v>
      </c>
      <c r="G12" s="4">
        <v>27500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15125000000</v>
      </c>
      <c r="P12" s="4"/>
      <c r="Q12" s="4">
        <v>0</v>
      </c>
      <c r="R12" s="4"/>
      <c r="S12" s="4">
        <v>15125000000</v>
      </c>
    </row>
    <row r="13" spans="1:19" ht="18.75">
      <c r="A13" s="2" t="s">
        <v>61</v>
      </c>
      <c r="C13" s="6" t="s">
        <v>136</v>
      </c>
      <c r="E13" s="4">
        <v>2353955</v>
      </c>
      <c r="G13" s="4">
        <v>800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1883164000</v>
      </c>
      <c r="P13" s="4"/>
      <c r="Q13" s="4">
        <v>45316781</v>
      </c>
      <c r="R13" s="4"/>
      <c r="S13" s="4">
        <v>1837847219</v>
      </c>
    </row>
    <row r="14" spans="1:19" ht="18.75">
      <c r="A14" s="2" t="s">
        <v>28</v>
      </c>
      <c r="C14" s="6" t="s">
        <v>108</v>
      </c>
      <c r="E14" s="4">
        <v>600000</v>
      </c>
      <c r="G14" s="4">
        <v>5700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3420000000</v>
      </c>
      <c r="P14" s="4"/>
      <c r="Q14" s="4">
        <v>320558659</v>
      </c>
      <c r="R14" s="4"/>
      <c r="S14" s="4">
        <v>3099441341</v>
      </c>
    </row>
    <row r="15" spans="1:19" ht="18.75">
      <c r="A15" s="2" t="s">
        <v>25</v>
      </c>
      <c r="C15" s="6" t="s">
        <v>134</v>
      </c>
      <c r="E15" s="4">
        <v>1123919</v>
      </c>
      <c r="G15" s="4">
        <v>7220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8114695180</v>
      </c>
      <c r="P15" s="4"/>
      <c r="Q15" s="4">
        <v>0</v>
      </c>
      <c r="R15" s="4"/>
      <c r="S15" s="4">
        <v>8114695180</v>
      </c>
    </row>
    <row r="16" spans="1:19" ht="18.75">
      <c r="A16" s="2" t="s">
        <v>53</v>
      </c>
      <c r="C16" s="6" t="s">
        <v>137</v>
      </c>
      <c r="E16" s="4">
        <v>1073224</v>
      </c>
      <c r="G16" s="4">
        <v>3500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3756284000</v>
      </c>
      <c r="P16" s="4"/>
      <c r="Q16" s="4">
        <v>0</v>
      </c>
      <c r="R16" s="4"/>
      <c r="S16" s="4">
        <v>3756284000</v>
      </c>
    </row>
    <row r="17" spans="1:19" ht="18.75">
      <c r="A17" s="2" t="s">
        <v>56</v>
      </c>
      <c r="C17" s="6" t="s">
        <v>5</v>
      </c>
      <c r="E17" s="4">
        <v>5000000</v>
      </c>
      <c r="G17" s="4">
        <v>540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2700000000</v>
      </c>
      <c r="P17" s="4"/>
      <c r="Q17" s="4">
        <f>257620818+1500000000</f>
        <v>1757620818</v>
      </c>
      <c r="R17" s="4"/>
      <c r="S17" s="4">
        <f>O17-Q17</f>
        <v>942379182</v>
      </c>
    </row>
    <row r="18" spans="1:19" ht="18.75">
      <c r="A18" s="2" t="s">
        <v>18</v>
      </c>
      <c r="C18" s="6" t="s">
        <v>5</v>
      </c>
      <c r="E18" s="4">
        <v>2000000</v>
      </c>
      <c r="G18" s="4">
        <v>220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440000000</v>
      </c>
      <c r="P18" s="4"/>
      <c r="Q18" s="4">
        <v>0</v>
      </c>
      <c r="R18" s="4"/>
      <c r="S18" s="4">
        <v>440000000</v>
      </c>
    </row>
    <row r="19" spans="1:19" ht="18.75">
      <c r="A19" s="2" t="s">
        <v>19</v>
      </c>
      <c r="C19" s="6" t="s">
        <v>142</v>
      </c>
      <c r="E19" s="4">
        <v>2000000</v>
      </c>
      <c r="G19" s="4">
        <v>3359</v>
      </c>
      <c r="H19" s="4"/>
      <c r="I19" s="4">
        <v>6718000000</v>
      </c>
      <c r="J19" s="4"/>
      <c r="K19" s="4">
        <v>941627797</v>
      </c>
      <c r="L19" s="4"/>
      <c r="M19" s="4">
        <v>5776372203</v>
      </c>
      <c r="N19" s="4"/>
      <c r="O19" s="4">
        <v>6718000000</v>
      </c>
      <c r="P19" s="4"/>
      <c r="Q19" s="4">
        <v>941627797</v>
      </c>
      <c r="R19" s="4"/>
      <c r="S19" s="4">
        <v>5776372203</v>
      </c>
    </row>
    <row r="20" spans="1:19" ht="18.75">
      <c r="A20" s="2"/>
      <c r="C20" s="6"/>
      <c r="E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9.5" thickBot="1">
      <c r="I21" s="8">
        <f>SUM(I8:I19)</f>
        <v>17388048000</v>
      </c>
      <c r="J21" s="4"/>
      <c r="K21" s="8">
        <f>SUM(K8:K19)</f>
        <v>1379153736</v>
      </c>
      <c r="L21" s="4"/>
      <c r="M21" s="8">
        <f>SUM(M8:M19)</f>
        <v>16008894264</v>
      </c>
      <c r="N21" s="4"/>
      <c r="O21" s="8">
        <f>SUM(O8:O19)</f>
        <v>54686911190</v>
      </c>
      <c r="P21" s="4"/>
      <c r="Q21" s="8">
        <f>SUM(Q8:Q19)</f>
        <v>3521946938</v>
      </c>
      <c r="R21" s="4"/>
      <c r="S21" s="8">
        <f>SUM(S8:S19)</f>
        <v>51164964252</v>
      </c>
    </row>
    <row r="22" spans="1:19" ht="15.75" thickTop="1">
      <c r="O22" s="3"/>
    </row>
    <row r="23" spans="1:19" ht="18.75">
      <c r="E23" s="18"/>
      <c r="O23" s="3"/>
    </row>
    <row r="24" spans="1:19" ht="18.75">
      <c r="E24" s="6"/>
    </row>
    <row r="25" spans="1:19">
      <c r="O25" s="10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6"/>
  <sheetViews>
    <sheetView rightToLeft="1" view="pageBreakPreview" zoomScale="60" zoomScaleNormal="100" workbookViewId="0">
      <selection activeCell="Q44" sqref="Q44"/>
    </sheetView>
  </sheetViews>
  <sheetFormatPr defaultRowHeight="15"/>
  <cols>
    <col min="1" max="1" width="28.140625" style="26" bestFit="1" customWidth="1"/>
    <col min="2" max="2" width="1" style="26" customWidth="1"/>
    <col min="3" max="3" width="12.7109375" style="26" bestFit="1" customWidth="1"/>
    <col min="4" max="4" width="1" style="26" customWidth="1"/>
    <col min="5" max="5" width="19.7109375" style="26" bestFit="1" customWidth="1"/>
    <col min="6" max="6" width="1" style="26" customWidth="1"/>
    <col min="7" max="7" width="19.7109375" style="26" bestFit="1" customWidth="1"/>
    <col min="8" max="8" width="1" style="26" customWidth="1"/>
    <col min="9" max="9" width="39.5703125" style="26" bestFit="1" customWidth="1"/>
    <col min="10" max="10" width="1" style="26" customWidth="1"/>
    <col min="11" max="11" width="12.7109375" style="26" bestFit="1" customWidth="1"/>
    <col min="12" max="12" width="1" style="26" customWidth="1"/>
    <col min="13" max="13" width="19.7109375" style="26" bestFit="1" customWidth="1"/>
    <col min="14" max="14" width="1" style="26" customWidth="1"/>
    <col min="15" max="15" width="19.7109375" style="26" bestFit="1" customWidth="1"/>
    <col min="16" max="16" width="1" style="26" customWidth="1"/>
    <col min="17" max="17" width="39.5703125" style="26" bestFit="1" customWidth="1"/>
    <col min="18" max="18" width="1" style="26" customWidth="1"/>
    <col min="19" max="19" width="9.140625" style="26" customWidth="1"/>
    <col min="20" max="16384" width="9.140625" style="26"/>
  </cols>
  <sheetData>
    <row r="2" spans="1:17" ht="23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3.25">
      <c r="A3" s="25" t="s">
        <v>90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23.25">
      <c r="A4" s="25" t="str">
        <f>'درآمد سود سهام'!A4:S4</f>
        <v>برای ماه منتهی به 1403/01/31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23.25">
      <c r="A6" s="25" t="s">
        <v>2</v>
      </c>
      <c r="C6" s="27" t="s">
        <v>92</v>
      </c>
      <c r="D6" s="27" t="s">
        <v>92</v>
      </c>
      <c r="E6" s="27" t="s">
        <v>92</v>
      </c>
      <c r="F6" s="27" t="s">
        <v>92</v>
      </c>
      <c r="G6" s="27" t="s">
        <v>92</v>
      </c>
      <c r="H6" s="27" t="s">
        <v>92</v>
      </c>
      <c r="I6" s="27" t="s">
        <v>92</v>
      </c>
      <c r="K6" s="27" t="s">
        <v>93</v>
      </c>
      <c r="L6" s="27" t="s">
        <v>93</v>
      </c>
      <c r="M6" s="27" t="s">
        <v>93</v>
      </c>
      <c r="N6" s="27" t="s">
        <v>93</v>
      </c>
      <c r="O6" s="27" t="s">
        <v>93</v>
      </c>
      <c r="P6" s="27" t="s">
        <v>93</v>
      </c>
      <c r="Q6" s="27" t="s">
        <v>93</v>
      </c>
    </row>
    <row r="7" spans="1:17" ht="23.25">
      <c r="A7" s="27" t="s">
        <v>2</v>
      </c>
      <c r="C7" s="27" t="s">
        <v>6</v>
      </c>
      <c r="E7" s="27" t="s">
        <v>109</v>
      </c>
      <c r="G7" s="27" t="s">
        <v>110</v>
      </c>
      <c r="I7" s="27" t="s">
        <v>111</v>
      </c>
      <c r="K7" s="27" t="s">
        <v>6</v>
      </c>
      <c r="M7" s="27" t="s">
        <v>109</v>
      </c>
      <c r="O7" s="27" t="s">
        <v>110</v>
      </c>
      <c r="Q7" s="27" t="s">
        <v>111</v>
      </c>
    </row>
    <row r="8" spans="1:17" ht="18.75">
      <c r="A8" s="28" t="s">
        <v>44</v>
      </c>
      <c r="C8" s="29">
        <v>5430800</v>
      </c>
      <c r="D8" s="29"/>
      <c r="E8" s="29">
        <v>98306443535</v>
      </c>
      <c r="F8" s="29"/>
      <c r="G8" s="29">
        <v>94743442287</v>
      </c>
      <c r="H8" s="29"/>
      <c r="I8" s="29">
        <v>3563001248</v>
      </c>
      <c r="J8" s="29"/>
      <c r="K8" s="29">
        <v>5430800</v>
      </c>
      <c r="L8" s="29"/>
      <c r="M8" s="29">
        <v>98306443535</v>
      </c>
      <c r="N8" s="29"/>
      <c r="O8" s="29">
        <v>83514589867</v>
      </c>
      <c r="P8" s="29"/>
      <c r="Q8" s="29">
        <v>14791853668</v>
      </c>
    </row>
    <row r="9" spans="1:17" ht="18.75">
      <c r="A9" s="28" t="s">
        <v>16</v>
      </c>
      <c r="C9" s="29">
        <v>12418268</v>
      </c>
      <c r="D9" s="29"/>
      <c r="E9" s="29">
        <v>43600347706</v>
      </c>
      <c r="F9" s="29"/>
      <c r="G9" s="29">
        <v>47673992877</v>
      </c>
      <c r="H9" s="29"/>
      <c r="I9" s="29">
        <v>-4073645170</v>
      </c>
      <c r="J9" s="29"/>
      <c r="K9" s="29">
        <v>12418268</v>
      </c>
      <c r="L9" s="29"/>
      <c r="M9" s="29">
        <v>43600347706</v>
      </c>
      <c r="N9" s="29"/>
      <c r="O9" s="29">
        <v>48451688773</v>
      </c>
      <c r="P9" s="29"/>
      <c r="Q9" s="29">
        <v>-4851341066</v>
      </c>
    </row>
    <row r="10" spans="1:17" ht="18.75">
      <c r="A10" s="28" t="s">
        <v>38</v>
      </c>
      <c r="C10" s="29">
        <v>2446050</v>
      </c>
      <c r="D10" s="29"/>
      <c r="E10" s="29">
        <v>31196093712</v>
      </c>
      <c r="F10" s="29"/>
      <c r="G10" s="29">
        <v>35118637485</v>
      </c>
      <c r="H10" s="29"/>
      <c r="I10" s="29">
        <v>-3922543772</v>
      </c>
      <c r="J10" s="29"/>
      <c r="K10" s="29">
        <v>2446050</v>
      </c>
      <c r="L10" s="29"/>
      <c r="M10" s="29">
        <v>31196093712</v>
      </c>
      <c r="N10" s="29"/>
      <c r="O10" s="29">
        <v>22369763277</v>
      </c>
      <c r="P10" s="29"/>
      <c r="Q10" s="29">
        <v>8826330435</v>
      </c>
    </row>
    <row r="11" spans="1:17" ht="18.75">
      <c r="A11" s="28" t="s">
        <v>43</v>
      </c>
      <c r="C11" s="29">
        <v>7000000</v>
      </c>
      <c r="D11" s="29"/>
      <c r="E11" s="29">
        <v>27019273050</v>
      </c>
      <c r="F11" s="29"/>
      <c r="G11" s="29">
        <v>27777733200</v>
      </c>
      <c r="H11" s="29"/>
      <c r="I11" s="29">
        <v>-758460150</v>
      </c>
      <c r="J11" s="29"/>
      <c r="K11" s="29">
        <v>7000000</v>
      </c>
      <c r="L11" s="29"/>
      <c r="M11" s="29">
        <v>27019273050</v>
      </c>
      <c r="N11" s="29"/>
      <c r="O11" s="29">
        <v>33498057376</v>
      </c>
      <c r="P11" s="29"/>
      <c r="Q11" s="29">
        <v>-6478784326</v>
      </c>
    </row>
    <row r="12" spans="1:17" ht="18.75">
      <c r="A12" s="28" t="s">
        <v>20</v>
      </c>
      <c r="C12" s="29">
        <v>11200000</v>
      </c>
      <c r="D12" s="29"/>
      <c r="E12" s="29">
        <v>140391669600</v>
      </c>
      <c r="F12" s="29"/>
      <c r="G12" s="29">
        <v>140169002400</v>
      </c>
      <c r="H12" s="29"/>
      <c r="I12" s="29">
        <v>222667200</v>
      </c>
      <c r="J12" s="29"/>
      <c r="K12" s="29">
        <v>11200000</v>
      </c>
      <c r="L12" s="29"/>
      <c r="M12" s="29">
        <v>140391669600</v>
      </c>
      <c r="N12" s="29"/>
      <c r="O12" s="29">
        <v>140286635880</v>
      </c>
      <c r="P12" s="29"/>
      <c r="Q12" s="29">
        <v>105033720</v>
      </c>
    </row>
    <row r="13" spans="1:17" ht="18.75">
      <c r="A13" s="28" t="s">
        <v>56</v>
      </c>
      <c r="C13" s="29">
        <v>5000000</v>
      </c>
      <c r="D13" s="29"/>
      <c r="E13" s="29">
        <v>34891155000</v>
      </c>
      <c r="F13" s="29"/>
      <c r="G13" s="29">
        <v>38121817500</v>
      </c>
      <c r="H13" s="29"/>
      <c r="I13" s="29">
        <v>-3230662500</v>
      </c>
      <c r="J13" s="29"/>
      <c r="K13" s="29">
        <v>5000000</v>
      </c>
      <c r="L13" s="29"/>
      <c r="M13" s="29">
        <v>34891155000</v>
      </c>
      <c r="N13" s="29"/>
      <c r="O13" s="29">
        <v>37383913800</v>
      </c>
      <c r="P13" s="29"/>
      <c r="Q13" s="29">
        <v>-2492758800</v>
      </c>
    </row>
    <row r="14" spans="1:17" ht="18.75">
      <c r="A14" s="28" t="s">
        <v>34</v>
      </c>
      <c r="C14" s="29">
        <v>3300000</v>
      </c>
      <c r="D14" s="29"/>
      <c r="E14" s="29">
        <v>24766755750</v>
      </c>
      <c r="F14" s="29"/>
      <c r="G14" s="29">
        <v>26505349200</v>
      </c>
      <c r="H14" s="29"/>
      <c r="I14" s="29">
        <v>-1738593450</v>
      </c>
      <c r="J14" s="29"/>
      <c r="K14" s="29">
        <v>3300000</v>
      </c>
      <c r="L14" s="29"/>
      <c r="M14" s="29">
        <v>24766755750</v>
      </c>
      <c r="N14" s="29"/>
      <c r="O14" s="29">
        <v>28845342900</v>
      </c>
      <c r="P14" s="29"/>
      <c r="Q14" s="29">
        <v>-4078587150</v>
      </c>
    </row>
    <row r="15" spans="1:17" ht="18.75">
      <c r="A15" s="28" t="s">
        <v>22</v>
      </c>
      <c r="C15" s="29">
        <v>5009950</v>
      </c>
      <c r="D15" s="29"/>
      <c r="E15" s="29">
        <v>88347697747</v>
      </c>
      <c r="F15" s="29"/>
      <c r="G15" s="29">
        <v>83516961174</v>
      </c>
      <c r="H15" s="29"/>
      <c r="I15" s="29">
        <v>4830736573</v>
      </c>
      <c r="J15" s="29"/>
      <c r="K15" s="29">
        <v>5009950</v>
      </c>
      <c r="L15" s="29"/>
      <c r="M15" s="29">
        <v>88347697747</v>
      </c>
      <c r="N15" s="29"/>
      <c r="O15" s="29">
        <v>81428340087</v>
      </c>
      <c r="P15" s="29"/>
      <c r="Q15" s="29">
        <v>6919357660</v>
      </c>
    </row>
    <row r="16" spans="1:17" ht="18.75">
      <c r="A16" s="28" t="s">
        <v>15</v>
      </c>
      <c r="C16" s="29">
        <v>80467959</v>
      </c>
      <c r="D16" s="29"/>
      <c r="E16" s="29">
        <v>141580839119</v>
      </c>
      <c r="F16" s="29"/>
      <c r="G16" s="29">
        <v>153579215316</v>
      </c>
      <c r="H16" s="29"/>
      <c r="I16" s="29">
        <v>-11998376196</v>
      </c>
      <c r="J16" s="29"/>
      <c r="K16" s="29">
        <v>80467959</v>
      </c>
      <c r="L16" s="29"/>
      <c r="M16" s="29">
        <v>141580839119</v>
      </c>
      <c r="N16" s="29"/>
      <c r="O16" s="29">
        <v>126382344961</v>
      </c>
      <c r="P16" s="29"/>
      <c r="Q16" s="29">
        <v>15198494158</v>
      </c>
    </row>
    <row r="17" spans="1:17" ht="18.75">
      <c r="A17" s="28" t="s">
        <v>19</v>
      </c>
      <c r="C17" s="29">
        <v>2000000</v>
      </c>
      <c r="D17" s="29"/>
      <c r="E17" s="29">
        <v>73659105000</v>
      </c>
      <c r="F17" s="29"/>
      <c r="G17" s="29">
        <v>69981120000</v>
      </c>
      <c r="H17" s="29"/>
      <c r="I17" s="29">
        <v>3677985000</v>
      </c>
      <c r="J17" s="29"/>
      <c r="K17" s="29">
        <v>2000000</v>
      </c>
      <c r="L17" s="29"/>
      <c r="M17" s="29">
        <v>73659105000</v>
      </c>
      <c r="N17" s="29"/>
      <c r="O17" s="29">
        <v>71173980000</v>
      </c>
      <c r="P17" s="29"/>
      <c r="Q17" s="29">
        <v>2485125000</v>
      </c>
    </row>
    <row r="18" spans="1:17" ht="18.75">
      <c r="A18" s="28" t="s">
        <v>131</v>
      </c>
      <c r="C18" s="29">
        <v>110000</v>
      </c>
      <c r="D18" s="29"/>
      <c r="E18" s="29">
        <v>2498544675</v>
      </c>
      <c r="F18" s="29"/>
      <c r="G18" s="29">
        <v>2613357450</v>
      </c>
      <c r="H18" s="29"/>
      <c r="I18" s="29">
        <v>-114812775</v>
      </c>
      <c r="J18" s="29"/>
      <c r="K18" s="29">
        <v>110000</v>
      </c>
      <c r="L18" s="29"/>
      <c r="M18" s="29">
        <v>2498544675</v>
      </c>
      <c r="N18" s="29"/>
      <c r="O18" s="29">
        <v>2240532558</v>
      </c>
      <c r="P18" s="29"/>
      <c r="Q18" s="29">
        <v>258012117</v>
      </c>
    </row>
    <row r="19" spans="1:17" ht="18.75">
      <c r="A19" s="28" t="s">
        <v>25</v>
      </c>
      <c r="C19" s="29">
        <v>1123919</v>
      </c>
      <c r="D19" s="29"/>
      <c r="E19" s="29">
        <v>67369070421</v>
      </c>
      <c r="F19" s="29"/>
      <c r="G19" s="29">
        <v>51225072617</v>
      </c>
      <c r="H19" s="29"/>
      <c r="I19" s="29">
        <v>16143997804</v>
      </c>
      <c r="J19" s="29"/>
      <c r="K19" s="29">
        <v>1123919</v>
      </c>
      <c r="L19" s="29"/>
      <c r="M19" s="29">
        <v>67369070421</v>
      </c>
      <c r="N19" s="29"/>
      <c r="O19" s="29">
        <v>48320270244</v>
      </c>
      <c r="P19" s="29"/>
      <c r="Q19" s="29">
        <v>19048800177</v>
      </c>
    </row>
    <row r="20" spans="1:17" ht="18.75">
      <c r="A20" s="28" t="s">
        <v>52</v>
      </c>
      <c r="C20" s="29">
        <v>1600000</v>
      </c>
      <c r="D20" s="29"/>
      <c r="E20" s="29">
        <v>11403741600</v>
      </c>
      <c r="F20" s="29"/>
      <c r="G20" s="29">
        <v>11149264800</v>
      </c>
      <c r="H20" s="29"/>
      <c r="I20" s="29">
        <v>254476800</v>
      </c>
      <c r="J20" s="29"/>
      <c r="K20" s="29">
        <v>1600000</v>
      </c>
      <c r="L20" s="29"/>
      <c r="M20" s="29">
        <v>11403741600</v>
      </c>
      <c r="N20" s="29"/>
      <c r="O20" s="29">
        <v>12676125600</v>
      </c>
      <c r="P20" s="29"/>
      <c r="Q20" s="29">
        <v>-1272384000</v>
      </c>
    </row>
    <row r="21" spans="1:17" ht="18.75">
      <c r="A21" s="28" t="s">
        <v>31</v>
      </c>
      <c r="C21" s="29">
        <v>2006375</v>
      </c>
      <c r="D21" s="29"/>
      <c r="E21" s="29">
        <v>33905430168</v>
      </c>
      <c r="F21" s="29"/>
      <c r="G21" s="29">
        <v>36039477832</v>
      </c>
      <c r="H21" s="29"/>
      <c r="I21" s="29">
        <v>-2134047663</v>
      </c>
      <c r="J21" s="29"/>
      <c r="K21" s="29">
        <v>2006375</v>
      </c>
      <c r="L21" s="29"/>
      <c r="M21" s="29">
        <v>33905430168</v>
      </c>
      <c r="N21" s="29"/>
      <c r="O21" s="29">
        <v>30076110996</v>
      </c>
      <c r="P21" s="29"/>
      <c r="Q21" s="29">
        <v>3829319172</v>
      </c>
    </row>
    <row r="22" spans="1:17" ht="18.75">
      <c r="A22" s="28" t="s">
        <v>59</v>
      </c>
      <c r="C22" s="29">
        <v>4810362</v>
      </c>
      <c r="D22" s="29"/>
      <c r="E22" s="29">
        <v>22421580482</v>
      </c>
      <c r="F22" s="29"/>
      <c r="G22" s="29">
        <v>23301420706</v>
      </c>
      <c r="H22" s="29"/>
      <c r="I22" s="29">
        <v>-879840223</v>
      </c>
      <c r="J22" s="29"/>
      <c r="K22" s="29">
        <v>4810362</v>
      </c>
      <c r="L22" s="29"/>
      <c r="M22" s="29">
        <v>22421580482</v>
      </c>
      <c r="N22" s="29"/>
      <c r="O22" s="29">
        <v>20631507750</v>
      </c>
      <c r="P22" s="29"/>
      <c r="Q22" s="29">
        <v>1790072732</v>
      </c>
    </row>
    <row r="23" spans="1:17" ht="18.75">
      <c r="A23" s="28" t="s">
        <v>46</v>
      </c>
      <c r="C23" s="29">
        <v>1000000</v>
      </c>
      <c r="D23" s="29"/>
      <c r="E23" s="29">
        <v>38589021000</v>
      </c>
      <c r="F23" s="29"/>
      <c r="G23" s="29">
        <v>37813662000</v>
      </c>
      <c r="H23" s="29"/>
      <c r="I23" s="29">
        <v>775359000</v>
      </c>
      <c r="J23" s="29"/>
      <c r="K23" s="29">
        <v>1000000</v>
      </c>
      <c r="L23" s="29"/>
      <c r="M23" s="29">
        <v>38589021000</v>
      </c>
      <c r="N23" s="29"/>
      <c r="O23" s="29">
        <v>29387246080</v>
      </c>
      <c r="P23" s="29"/>
      <c r="Q23" s="29">
        <v>9201774920</v>
      </c>
    </row>
    <row r="24" spans="1:17" ht="18.75">
      <c r="A24" s="28" t="s">
        <v>57</v>
      </c>
      <c r="C24" s="29">
        <v>26000000</v>
      </c>
      <c r="D24" s="29"/>
      <c r="E24" s="29">
        <v>184793895000</v>
      </c>
      <c r="F24" s="29"/>
      <c r="G24" s="29">
        <v>176781852000</v>
      </c>
      <c r="H24" s="29"/>
      <c r="I24" s="29">
        <v>8012043000</v>
      </c>
      <c r="J24" s="29"/>
      <c r="K24" s="29">
        <v>26000000</v>
      </c>
      <c r="L24" s="29"/>
      <c r="M24" s="29">
        <v>184793895000</v>
      </c>
      <c r="N24" s="29"/>
      <c r="O24" s="29">
        <v>139167000099</v>
      </c>
      <c r="P24" s="29"/>
      <c r="Q24" s="29">
        <v>45626894901</v>
      </c>
    </row>
    <row r="25" spans="1:17" ht="18.75">
      <c r="A25" s="28" t="s">
        <v>45</v>
      </c>
      <c r="C25" s="29">
        <v>2826016</v>
      </c>
      <c r="D25" s="29"/>
      <c r="E25" s="29">
        <v>60959666144</v>
      </c>
      <c r="F25" s="29"/>
      <c r="G25" s="29">
        <v>67617472999</v>
      </c>
      <c r="H25" s="29"/>
      <c r="I25" s="29">
        <v>-6657806854</v>
      </c>
      <c r="J25" s="29"/>
      <c r="K25" s="29">
        <v>2826016</v>
      </c>
      <c r="L25" s="29"/>
      <c r="M25" s="29">
        <v>60959666144</v>
      </c>
      <c r="N25" s="29"/>
      <c r="O25" s="29">
        <v>57476256662</v>
      </c>
      <c r="P25" s="29"/>
      <c r="Q25" s="29">
        <v>3483409482</v>
      </c>
    </row>
    <row r="26" spans="1:17" ht="18.75">
      <c r="A26" s="28" t="s">
        <v>49</v>
      </c>
      <c r="C26" s="29">
        <v>10166328</v>
      </c>
      <c r="D26" s="29"/>
      <c r="E26" s="29">
        <v>19665961425</v>
      </c>
      <c r="F26" s="29"/>
      <c r="G26" s="29">
        <v>22071150952</v>
      </c>
      <c r="H26" s="29"/>
      <c r="I26" s="29">
        <v>-2405189526</v>
      </c>
      <c r="J26" s="29"/>
      <c r="K26" s="29">
        <v>10166328</v>
      </c>
      <c r="L26" s="29"/>
      <c r="M26" s="29">
        <v>19665961425</v>
      </c>
      <c r="N26" s="29"/>
      <c r="O26" s="29">
        <v>21081500218</v>
      </c>
      <c r="P26" s="29"/>
      <c r="Q26" s="29">
        <v>-1415538792</v>
      </c>
    </row>
    <row r="27" spans="1:17" ht="18.75">
      <c r="A27" s="28" t="s">
        <v>14</v>
      </c>
      <c r="C27" s="29">
        <v>12941919</v>
      </c>
      <c r="D27" s="29"/>
      <c r="E27" s="29">
        <v>31428986323</v>
      </c>
      <c r="F27" s="29"/>
      <c r="G27" s="29">
        <v>39289449133</v>
      </c>
      <c r="H27" s="29"/>
      <c r="I27" s="29">
        <v>-7860462809</v>
      </c>
      <c r="J27" s="29"/>
      <c r="K27" s="29">
        <v>12941919</v>
      </c>
      <c r="L27" s="29"/>
      <c r="M27" s="29">
        <v>31428986323</v>
      </c>
      <c r="N27" s="29"/>
      <c r="O27" s="29">
        <v>33460168940</v>
      </c>
      <c r="P27" s="29"/>
      <c r="Q27" s="29">
        <v>-2031182616</v>
      </c>
    </row>
    <row r="28" spans="1:17" ht="18.75">
      <c r="A28" s="28" t="s">
        <v>30</v>
      </c>
      <c r="C28" s="29">
        <v>2417362</v>
      </c>
      <c r="D28" s="29"/>
      <c r="E28" s="29">
        <v>69325935382</v>
      </c>
      <c r="F28" s="29"/>
      <c r="G28" s="29">
        <v>74468309792</v>
      </c>
      <c r="H28" s="29"/>
      <c r="I28" s="29">
        <v>-5142374409</v>
      </c>
      <c r="J28" s="29"/>
      <c r="K28" s="29">
        <v>2417362</v>
      </c>
      <c r="L28" s="29"/>
      <c r="M28" s="29">
        <v>69325935382</v>
      </c>
      <c r="N28" s="29"/>
      <c r="O28" s="29">
        <v>72209509817</v>
      </c>
      <c r="P28" s="29"/>
      <c r="Q28" s="29">
        <v>-2883574434</v>
      </c>
    </row>
    <row r="29" spans="1:17" ht="18.75">
      <c r="A29" s="28" t="s">
        <v>53</v>
      </c>
      <c r="C29" s="29">
        <v>1073224</v>
      </c>
      <c r="D29" s="29"/>
      <c r="E29" s="29">
        <v>24003862137</v>
      </c>
      <c r="F29" s="29"/>
      <c r="G29" s="29">
        <v>27204377088</v>
      </c>
      <c r="H29" s="29"/>
      <c r="I29" s="29">
        <v>-3200514951</v>
      </c>
      <c r="J29" s="29"/>
      <c r="K29" s="29">
        <v>1073224</v>
      </c>
      <c r="L29" s="29"/>
      <c r="M29" s="29">
        <v>24003862137</v>
      </c>
      <c r="N29" s="29"/>
      <c r="O29" s="29">
        <v>27631112415</v>
      </c>
      <c r="P29" s="29"/>
      <c r="Q29" s="29">
        <v>-3627250278</v>
      </c>
    </row>
    <row r="30" spans="1:17" ht="18.75">
      <c r="A30" s="28" t="s">
        <v>55</v>
      </c>
      <c r="C30" s="29">
        <v>2500666</v>
      </c>
      <c r="D30" s="29"/>
      <c r="E30" s="29">
        <v>60852066673</v>
      </c>
      <c r="F30" s="29"/>
      <c r="G30" s="29">
        <v>62219249543</v>
      </c>
      <c r="H30" s="29"/>
      <c r="I30" s="29">
        <v>-1367182869</v>
      </c>
      <c r="J30" s="29"/>
      <c r="K30" s="29">
        <v>2500666</v>
      </c>
      <c r="L30" s="29"/>
      <c r="M30" s="29">
        <v>60852066673</v>
      </c>
      <c r="N30" s="29"/>
      <c r="O30" s="29">
        <v>49765456486</v>
      </c>
      <c r="P30" s="29"/>
      <c r="Q30" s="29">
        <v>11086610187</v>
      </c>
    </row>
    <row r="31" spans="1:17" ht="18.75">
      <c r="A31" s="28" t="s">
        <v>18</v>
      </c>
      <c r="C31" s="29">
        <v>6300000</v>
      </c>
      <c r="D31" s="29"/>
      <c r="E31" s="29">
        <v>87863085450</v>
      </c>
      <c r="F31" s="29"/>
      <c r="G31" s="29">
        <v>89115667488</v>
      </c>
      <c r="H31" s="29"/>
      <c r="I31" s="29">
        <v>-1252582038</v>
      </c>
      <c r="J31" s="29"/>
      <c r="K31" s="29">
        <v>6300000</v>
      </c>
      <c r="L31" s="29"/>
      <c r="M31" s="29">
        <v>87863085450</v>
      </c>
      <c r="N31" s="29"/>
      <c r="O31" s="29">
        <v>90315843663</v>
      </c>
      <c r="P31" s="29"/>
      <c r="Q31" s="29">
        <v>-2452758213</v>
      </c>
    </row>
    <row r="32" spans="1:17" ht="18.75">
      <c r="A32" s="28" t="s">
        <v>40</v>
      </c>
      <c r="C32" s="29">
        <v>1900000</v>
      </c>
      <c r="D32" s="29"/>
      <c r="E32" s="29">
        <v>63497925900</v>
      </c>
      <c r="F32" s="29"/>
      <c r="G32" s="29">
        <v>68049680850</v>
      </c>
      <c r="H32" s="29"/>
      <c r="I32" s="29">
        <v>-4551754950</v>
      </c>
      <c r="J32" s="29"/>
      <c r="K32" s="29">
        <v>1900000</v>
      </c>
      <c r="L32" s="29"/>
      <c r="M32" s="29">
        <v>63497925900</v>
      </c>
      <c r="N32" s="29"/>
      <c r="O32" s="29">
        <v>52524697728</v>
      </c>
      <c r="P32" s="29"/>
      <c r="Q32" s="29">
        <v>10973228172</v>
      </c>
    </row>
    <row r="33" spans="1:17" ht="18.75">
      <c r="A33" s="28" t="s">
        <v>63</v>
      </c>
      <c r="C33" s="29">
        <v>10056657</v>
      </c>
      <c r="D33" s="29"/>
      <c r="E33" s="29">
        <v>23982370918</v>
      </c>
      <c r="F33" s="29"/>
      <c r="G33" s="29">
        <v>23852412259</v>
      </c>
      <c r="H33" s="29"/>
      <c r="I33" s="29">
        <v>129958659</v>
      </c>
      <c r="J33" s="29"/>
      <c r="K33" s="29">
        <v>10056657</v>
      </c>
      <c r="L33" s="29"/>
      <c r="M33" s="29">
        <v>23982370918</v>
      </c>
      <c r="N33" s="29"/>
      <c r="O33" s="29">
        <v>24022272000</v>
      </c>
      <c r="P33" s="29"/>
      <c r="Q33" s="29">
        <v>-39901081</v>
      </c>
    </row>
    <row r="34" spans="1:17" ht="18.75">
      <c r="A34" s="28" t="s">
        <v>28</v>
      </c>
      <c r="C34" s="29">
        <v>4560000</v>
      </c>
      <c r="D34" s="29"/>
      <c r="E34" s="29">
        <v>35578480932</v>
      </c>
      <c r="F34" s="29"/>
      <c r="G34" s="29">
        <v>35578480932</v>
      </c>
      <c r="H34" s="29"/>
      <c r="I34" s="29">
        <v>0</v>
      </c>
      <c r="J34" s="29"/>
      <c r="K34" s="29">
        <v>4560000</v>
      </c>
      <c r="L34" s="29"/>
      <c r="M34" s="29">
        <v>35578480932</v>
      </c>
      <c r="N34" s="29"/>
      <c r="O34" s="29">
        <v>37903126789</v>
      </c>
      <c r="P34" s="29"/>
      <c r="Q34" s="29">
        <v>-2324645857</v>
      </c>
    </row>
    <row r="35" spans="1:17" ht="18.75">
      <c r="A35" s="28" t="s">
        <v>24</v>
      </c>
      <c r="C35" s="29">
        <v>1800000</v>
      </c>
      <c r="D35" s="29"/>
      <c r="E35" s="29">
        <v>8262941220</v>
      </c>
      <c r="F35" s="29"/>
      <c r="G35" s="29">
        <v>8604695610</v>
      </c>
      <c r="H35" s="29"/>
      <c r="I35" s="29">
        <v>-341754390</v>
      </c>
      <c r="J35" s="29"/>
      <c r="K35" s="29">
        <v>1800000</v>
      </c>
      <c r="L35" s="29"/>
      <c r="M35" s="29">
        <v>8262941220</v>
      </c>
      <c r="N35" s="29"/>
      <c r="O35" s="29">
        <v>9680058900</v>
      </c>
      <c r="P35" s="29"/>
      <c r="Q35" s="29">
        <v>-1417117680</v>
      </c>
    </row>
    <row r="36" spans="1:17" ht="18.75">
      <c r="A36" s="28" t="s">
        <v>37</v>
      </c>
      <c r="C36" s="29">
        <v>25982196</v>
      </c>
      <c r="D36" s="29"/>
      <c r="E36" s="29">
        <v>223925308766</v>
      </c>
      <c r="F36" s="29"/>
      <c r="G36" s="29">
        <v>214885648089</v>
      </c>
      <c r="H36" s="29"/>
      <c r="I36" s="29">
        <v>9039660677</v>
      </c>
      <c r="J36" s="29"/>
      <c r="K36" s="29">
        <v>25982196</v>
      </c>
      <c r="L36" s="29"/>
      <c r="M36" s="29">
        <v>223925308766</v>
      </c>
      <c r="N36" s="29"/>
      <c r="O36" s="29">
        <v>202230123184</v>
      </c>
      <c r="P36" s="29"/>
      <c r="Q36" s="29">
        <v>21695185582</v>
      </c>
    </row>
    <row r="37" spans="1:17" ht="18.75">
      <c r="A37" s="28" t="s">
        <v>50</v>
      </c>
      <c r="C37" s="29">
        <v>3131631</v>
      </c>
      <c r="D37" s="29"/>
      <c r="E37" s="29">
        <v>69855670532</v>
      </c>
      <c r="F37" s="29"/>
      <c r="G37" s="29">
        <v>69108551061</v>
      </c>
      <c r="H37" s="29"/>
      <c r="I37" s="29">
        <v>747119471</v>
      </c>
      <c r="J37" s="29"/>
      <c r="K37" s="29">
        <v>3131631</v>
      </c>
      <c r="L37" s="29"/>
      <c r="M37" s="29">
        <v>69855670532</v>
      </c>
      <c r="N37" s="29"/>
      <c r="O37" s="29">
        <v>58773398379</v>
      </c>
      <c r="P37" s="29"/>
      <c r="Q37" s="29">
        <v>11082272153</v>
      </c>
    </row>
    <row r="38" spans="1:17" ht="18.75">
      <c r="A38" s="28" t="s">
        <v>51</v>
      </c>
      <c r="C38" s="29">
        <v>55000000</v>
      </c>
      <c r="D38" s="29"/>
      <c r="E38" s="29">
        <v>277190842500</v>
      </c>
      <c r="F38" s="29"/>
      <c r="G38" s="29">
        <v>281775975424</v>
      </c>
      <c r="H38" s="29"/>
      <c r="I38" s="29">
        <v>-4585132924</v>
      </c>
      <c r="J38" s="29"/>
      <c r="K38" s="29">
        <v>55000000</v>
      </c>
      <c r="L38" s="29"/>
      <c r="M38" s="29">
        <v>277190842500</v>
      </c>
      <c r="N38" s="29"/>
      <c r="O38" s="29">
        <v>217476049996</v>
      </c>
      <c r="P38" s="29"/>
      <c r="Q38" s="29">
        <v>59714792504</v>
      </c>
    </row>
    <row r="39" spans="1:17" ht="18.75">
      <c r="A39" s="28" t="s">
        <v>21</v>
      </c>
      <c r="C39" s="29">
        <v>735000</v>
      </c>
      <c r="D39" s="29"/>
      <c r="E39" s="29">
        <v>114723012285</v>
      </c>
      <c r="F39" s="29"/>
      <c r="G39" s="29">
        <v>117776041998</v>
      </c>
      <c r="H39" s="29"/>
      <c r="I39" s="29">
        <v>-3053029713</v>
      </c>
      <c r="J39" s="29"/>
      <c r="K39" s="29">
        <v>735000</v>
      </c>
      <c r="L39" s="29"/>
      <c r="M39" s="29">
        <v>114723012285</v>
      </c>
      <c r="N39" s="29"/>
      <c r="O39" s="29">
        <v>118836693348</v>
      </c>
      <c r="P39" s="29"/>
      <c r="Q39" s="29">
        <v>-4113681063</v>
      </c>
    </row>
    <row r="40" spans="1:17" ht="18.75">
      <c r="A40" s="28" t="s">
        <v>61</v>
      </c>
      <c r="C40" s="29">
        <v>3519991</v>
      </c>
      <c r="D40" s="29"/>
      <c r="E40" s="29">
        <v>18509958913</v>
      </c>
      <c r="F40" s="29"/>
      <c r="G40" s="29">
        <v>17957109478</v>
      </c>
      <c r="H40" s="29"/>
      <c r="I40" s="29">
        <v>552849435</v>
      </c>
      <c r="J40" s="29"/>
      <c r="K40" s="29">
        <v>3519991</v>
      </c>
      <c r="L40" s="29"/>
      <c r="M40" s="29">
        <v>18509958913</v>
      </c>
      <c r="N40" s="29"/>
      <c r="O40" s="29">
        <v>15911652980</v>
      </c>
      <c r="P40" s="29"/>
      <c r="Q40" s="29">
        <v>2598305933</v>
      </c>
    </row>
    <row r="41" spans="1:17" ht="18.75">
      <c r="A41" s="28" t="s">
        <v>47</v>
      </c>
      <c r="C41" s="29">
        <v>18039424</v>
      </c>
      <c r="D41" s="29"/>
      <c r="E41" s="29">
        <v>71477308456</v>
      </c>
      <c r="F41" s="29"/>
      <c r="G41" s="29">
        <v>74956133805</v>
      </c>
      <c r="H41" s="29"/>
      <c r="I41" s="29">
        <v>-3478825348</v>
      </c>
      <c r="J41" s="29"/>
      <c r="K41" s="29">
        <v>18039424</v>
      </c>
      <c r="L41" s="29"/>
      <c r="M41" s="29">
        <v>71477308456</v>
      </c>
      <c r="N41" s="29"/>
      <c r="O41" s="29">
        <v>78062810079</v>
      </c>
      <c r="P41" s="29"/>
      <c r="Q41" s="29">
        <v>-6585501622</v>
      </c>
    </row>
    <row r="42" spans="1:17" ht="18.75">
      <c r="A42" s="28" t="s">
        <v>58</v>
      </c>
      <c r="C42" s="29">
        <v>4564017</v>
      </c>
      <c r="D42" s="29"/>
      <c r="E42" s="29">
        <v>69368606201</v>
      </c>
      <c r="F42" s="29"/>
      <c r="G42" s="29">
        <v>68234390926</v>
      </c>
      <c r="H42" s="29"/>
      <c r="I42" s="29">
        <v>1134215275</v>
      </c>
      <c r="J42" s="29"/>
      <c r="K42" s="29">
        <v>4564017</v>
      </c>
      <c r="L42" s="29"/>
      <c r="M42" s="29">
        <v>69368606201</v>
      </c>
      <c r="N42" s="29"/>
      <c r="O42" s="29">
        <v>72708992010</v>
      </c>
      <c r="P42" s="29"/>
      <c r="Q42" s="29">
        <v>-3340385808</v>
      </c>
    </row>
    <row r="43" spans="1:17" ht="18.75">
      <c r="A43" s="28" t="s">
        <v>60</v>
      </c>
      <c r="C43" s="29">
        <v>9360000</v>
      </c>
      <c r="D43" s="29"/>
      <c r="E43" s="29">
        <v>64106682120</v>
      </c>
      <c r="F43" s="29"/>
      <c r="G43" s="29">
        <v>61315389720</v>
      </c>
      <c r="H43" s="29"/>
      <c r="I43" s="29">
        <v>2791292400</v>
      </c>
      <c r="J43" s="29"/>
      <c r="K43" s="29">
        <v>9360000</v>
      </c>
      <c r="L43" s="29"/>
      <c r="M43" s="29">
        <v>64106682120</v>
      </c>
      <c r="N43" s="29"/>
      <c r="O43" s="29">
        <v>48419618832</v>
      </c>
      <c r="P43" s="29"/>
      <c r="Q43" s="29">
        <v>15687063288</v>
      </c>
    </row>
    <row r="44" spans="1:17" ht="18.75">
      <c r="A44" s="28" t="s">
        <v>54</v>
      </c>
      <c r="C44" s="29">
        <v>16326826</v>
      </c>
      <c r="D44" s="29"/>
      <c r="E44" s="29">
        <v>48900030013</v>
      </c>
      <c r="F44" s="29"/>
      <c r="G44" s="29">
        <v>48997408102</v>
      </c>
      <c r="H44" s="29"/>
      <c r="I44" s="29">
        <v>-97378088</v>
      </c>
      <c r="J44" s="29"/>
      <c r="K44" s="29">
        <v>16326826</v>
      </c>
      <c r="L44" s="29"/>
      <c r="M44" s="29">
        <v>48900030013</v>
      </c>
      <c r="N44" s="29"/>
      <c r="O44" s="29">
        <v>49825121852</v>
      </c>
      <c r="P44" s="29"/>
      <c r="Q44" s="29">
        <f>-925091838-1717865600</f>
        <v>-2642957438</v>
      </c>
    </row>
    <row r="45" spans="1:17" ht="18.75">
      <c r="A45" s="28" t="s">
        <v>130</v>
      </c>
      <c r="C45" s="29">
        <v>322500</v>
      </c>
      <c r="D45" s="29"/>
      <c r="E45" s="29">
        <v>5106857321</v>
      </c>
      <c r="F45" s="29"/>
      <c r="G45" s="29">
        <v>4722159971</v>
      </c>
      <c r="H45" s="29"/>
      <c r="I45" s="29">
        <v>384697350</v>
      </c>
      <c r="J45" s="29"/>
      <c r="K45" s="29">
        <v>322500</v>
      </c>
      <c r="L45" s="29"/>
      <c r="M45" s="29">
        <v>5106857321</v>
      </c>
      <c r="N45" s="29"/>
      <c r="O45" s="29">
        <v>4080101368</v>
      </c>
      <c r="P45" s="29"/>
      <c r="Q45" s="29">
        <v>1026755953</v>
      </c>
    </row>
    <row r="46" spans="1:17" ht="18.75">
      <c r="A46" s="28" t="s">
        <v>26</v>
      </c>
      <c r="C46" s="29">
        <v>15611111</v>
      </c>
      <c r="D46" s="29"/>
      <c r="E46" s="29">
        <v>34481495704</v>
      </c>
      <c r="F46" s="29"/>
      <c r="G46" s="29">
        <v>36576456064</v>
      </c>
      <c r="H46" s="29"/>
      <c r="I46" s="29">
        <v>-2094960359</v>
      </c>
      <c r="J46" s="29"/>
      <c r="K46" s="29">
        <v>15611111</v>
      </c>
      <c r="L46" s="29"/>
      <c r="M46" s="29">
        <v>34481495704</v>
      </c>
      <c r="N46" s="29"/>
      <c r="O46" s="29">
        <v>40041569195</v>
      </c>
      <c r="P46" s="29"/>
      <c r="Q46" s="29">
        <v>-5560073490</v>
      </c>
    </row>
    <row r="47" spans="1:17" ht="18.75">
      <c r="A47" s="28" t="s">
        <v>41</v>
      </c>
      <c r="C47" s="29">
        <v>3200000</v>
      </c>
      <c r="D47" s="29"/>
      <c r="E47" s="29">
        <v>21900909600</v>
      </c>
      <c r="F47" s="29"/>
      <c r="G47" s="29">
        <v>24493392000</v>
      </c>
      <c r="H47" s="29"/>
      <c r="I47" s="29">
        <v>-2592482400</v>
      </c>
      <c r="J47" s="29"/>
      <c r="K47" s="29">
        <v>3200000</v>
      </c>
      <c r="L47" s="29"/>
      <c r="M47" s="29">
        <v>21900909600</v>
      </c>
      <c r="N47" s="29"/>
      <c r="O47" s="29">
        <v>20421763200</v>
      </c>
      <c r="P47" s="29"/>
      <c r="Q47" s="29">
        <v>1479146400</v>
      </c>
    </row>
    <row r="48" spans="1:17" ht="18.75">
      <c r="A48" s="28" t="s">
        <v>36</v>
      </c>
      <c r="C48" s="29">
        <v>34999363</v>
      </c>
      <c r="D48" s="29"/>
      <c r="E48" s="29">
        <v>67529557689</v>
      </c>
      <c r="F48" s="29"/>
      <c r="G48" s="29">
        <v>70208473682</v>
      </c>
      <c r="H48" s="29"/>
      <c r="I48" s="29">
        <v>-2678915992</v>
      </c>
      <c r="J48" s="29"/>
      <c r="K48" s="29">
        <v>34999363</v>
      </c>
      <c r="L48" s="29"/>
      <c r="M48" s="29">
        <v>67529557689</v>
      </c>
      <c r="N48" s="29"/>
      <c r="O48" s="29">
        <v>63066552904</v>
      </c>
      <c r="P48" s="29"/>
      <c r="Q48" s="29">
        <v>4463004785</v>
      </c>
    </row>
    <row r="49" spans="1:17" ht="18.75">
      <c r="A49" s="28" t="s">
        <v>33</v>
      </c>
      <c r="C49" s="29">
        <v>18186340</v>
      </c>
      <c r="D49" s="29"/>
      <c r="E49" s="29">
        <v>48304766772</v>
      </c>
      <c r="F49" s="29"/>
      <c r="G49" s="29">
        <v>48087829196</v>
      </c>
      <c r="H49" s="29"/>
      <c r="I49" s="29">
        <v>216937576</v>
      </c>
      <c r="J49" s="29"/>
      <c r="K49" s="29">
        <v>18186340</v>
      </c>
      <c r="L49" s="29"/>
      <c r="M49" s="29">
        <v>48304766772</v>
      </c>
      <c r="N49" s="29"/>
      <c r="O49" s="29">
        <v>41814717643</v>
      </c>
      <c r="P49" s="29"/>
      <c r="Q49" s="29">
        <v>6490049118</v>
      </c>
    </row>
    <row r="50" spans="1:17" ht="18.75">
      <c r="A50" s="28" t="s">
        <v>17</v>
      </c>
      <c r="C50" s="29">
        <v>32732584</v>
      </c>
      <c r="D50" s="29"/>
      <c r="E50" s="29">
        <v>76984494246</v>
      </c>
      <c r="F50" s="29"/>
      <c r="G50" s="29">
        <v>83524597096</v>
      </c>
      <c r="H50" s="29"/>
      <c r="I50" s="29">
        <v>-6540102849</v>
      </c>
      <c r="J50" s="29"/>
      <c r="K50" s="29">
        <v>32732584</v>
      </c>
      <c r="L50" s="29"/>
      <c r="M50" s="29">
        <v>76984494246</v>
      </c>
      <c r="N50" s="29"/>
      <c r="O50" s="29">
        <v>84501215785</v>
      </c>
      <c r="P50" s="29"/>
      <c r="Q50" s="29">
        <v>-7516721538</v>
      </c>
    </row>
    <row r="51" spans="1:17" ht="18.75">
      <c r="A51" s="28" t="s">
        <v>29</v>
      </c>
      <c r="C51" s="29">
        <v>5400000</v>
      </c>
      <c r="D51" s="29"/>
      <c r="E51" s="29">
        <v>94635548100</v>
      </c>
      <c r="F51" s="29"/>
      <c r="G51" s="29">
        <v>96031194300</v>
      </c>
      <c r="H51" s="29"/>
      <c r="I51" s="29">
        <v>-1395646200</v>
      </c>
      <c r="J51" s="29"/>
      <c r="K51" s="29">
        <v>5400000</v>
      </c>
      <c r="L51" s="29"/>
      <c r="M51" s="29">
        <v>94635548100</v>
      </c>
      <c r="N51" s="29"/>
      <c r="O51" s="29">
        <v>79176082502</v>
      </c>
      <c r="P51" s="29"/>
      <c r="Q51" s="29">
        <v>15459465598</v>
      </c>
    </row>
    <row r="52" spans="1:17" ht="18.75">
      <c r="A52" s="28" t="s">
        <v>23</v>
      </c>
      <c r="C52" s="29">
        <v>279936</v>
      </c>
      <c r="D52" s="29"/>
      <c r="E52" s="29">
        <v>50322415663</v>
      </c>
      <c r="F52" s="29"/>
      <c r="G52" s="29">
        <v>48399567332</v>
      </c>
      <c r="H52" s="29"/>
      <c r="I52" s="29">
        <v>1922848331</v>
      </c>
      <c r="J52" s="29"/>
      <c r="K52" s="29">
        <v>279936</v>
      </c>
      <c r="L52" s="29"/>
      <c r="M52" s="29">
        <v>50322415663</v>
      </c>
      <c r="N52" s="29"/>
      <c r="O52" s="29">
        <v>51146096447</v>
      </c>
      <c r="P52" s="29"/>
      <c r="Q52" s="29">
        <v>-823680783</v>
      </c>
    </row>
    <row r="53" spans="1:17" ht="18.75">
      <c r="A53" s="28" t="s">
        <v>35</v>
      </c>
      <c r="C53" s="29">
        <v>1000000</v>
      </c>
      <c r="D53" s="29"/>
      <c r="E53" s="29">
        <v>28062031500</v>
      </c>
      <c r="F53" s="29"/>
      <c r="G53" s="29">
        <v>28012329000</v>
      </c>
      <c r="H53" s="29"/>
      <c r="I53" s="29">
        <v>49702500</v>
      </c>
      <c r="J53" s="29"/>
      <c r="K53" s="29">
        <v>1000000</v>
      </c>
      <c r="L53" s="29"/>
      <c r="M53" s="29">
        <v>28062031500</v>
      </c>
      <c r="N53" s="29"/>
      <c r="O53" s="29">
        <v>29274772500</v>
      </c>
      <c r="P53" s="29"/>
      <c r="Q53" s="29">
        <v>-1212741000</v>
      </c>
    </row>
    <row r="54" spans="1:17" ht="19.5" thickBot="1">
      <c r="C54" s="29"/>
      <c r="D54" s="29"/>
      <c r="E54" s="30">
        <f>SUM(E8:E53)</f>
        <v>2935547442450</v>
      </c>
      <c r="F54" s="29"/>
      <c r="G54" s="30">
        <f>SUM(G8:G53)</f>
        <v>2969244972734</v>
      </c>
      <c r="H54" s="29"/>
      <c r="I54" s="30">
        <f>SUM(I8:I53)</f>
        <v>-33697530269</v>
      </c>
      <c r="J54" s="29"/>
      <c r="K54" s="29"/>
      <c r="L54" s="29"/>
      <c r="M54" s="30">
        <f>SUM(M8:M53)</f>
        <v>2935547442450</v>
      </c>
      <c r="N54" s="29"/>
      <c r="O54" s="30">
        <f>SUM(O8:O53)</f>
        <v>2707670786070</v>
      </c>
      <c r="P54" s="29"/>
      <c r="Q54" s="30">
        <f>SUM(Q8:Q53)</f>
        <v>226158790780</v>
      </c>
    </row>
    <row r="55" spans="1:17" ht="19.5" thickTop="1"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7" ht="18.75">
      <c r="C56" s="29"/>
      <c r="D56" s="29"/>
      <c r="E56" s="29"/>
      <c r="F56" s="29"/>
      <c r="G56" s="29"/>
      <c r="H56" s="29"/>
      <c r="I56" s="29"/>
      <c r="L56" s="29"/>
      <c r="M56" s="31"/>
      <c r="N56" s="29"/>
      <c r="O56" s="29"/>
      <c r="P56" s="29"/>
      <c r="Q56" s="29"/>
    </row>
    <row r="57" spans="1:17" ht="18.75">
      <c r="C57" s="29"/>
      <c r="D57" s="29"/>
      <c r="E57" s="28"/>
      <c r="F57" s="29"/>
      <c r="G57" s="29"/>
      <c r="H57" s="29"/>
      <c r="I57" s="29"/>
      <c r="L57" s="29"/>
      <c r="M57" s="32"/>
      <c r="N57" s="29"/>
      <c r="O57" s="29"/>
      <c r="P57" s="29"/>
      <c r="Q57" s="29"/>
    </row>
    <row r="58" spans="1:17" ht="18.75">
      <c r="C58" s="29"/>
      <c r="D58" s="29"/>
      <c r="E58" s="28"/>
      <c r="F58" s="29"/>
      <c r="G58" s="29"/>
      <c r="H58" s="29"/>
      <c r="I58" s="31"/>
      <c r="L58" s="29"/>
      <c r="M58" s="32"/>
      <c r="N58" s="29"/>
      <c r="O58" s="29"/>
      <c r="P58" s="29"/>
      <c r="Q58" s="29"/>
    </row>
    <row r="59" spans="1:17" ht="18.75">
      <c r="C59" s="29"/>
      <c r="D59" s="29"/>
      <c r="E59" s="29"/>
      <c r="F59" s="29"/>
      <c r="G59" s="29"/>
      <c r="H59" s="29"/>
      <c r="I59" s="29"/>
      <c r="L59" s="29"/>
      <c r="M59" s="32"/>
      <c r="N59" s="29"/>
      <c r="O59" s="29"/>
      <c r="P59" s="29"/>
      <c r="Q59" s="29"/>
    </row>
    <row r="60" spans="1:17" ht="18.75"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</row>
    <row r="61" spans="1:17" ht="18.75"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</row>
    <row r="62" spans="1:17" ht="18.75"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</row>
    <row r="63" spans="1:17" ht="18.75"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</row>
    <row r="64" spans="1:17">
      <c r="G64" s="33"/>
      <c r="I64" s="33"/>
    </row>
    <row r="65" spans="7:17">
      <c r="Q65" s="33"/>
    </row>
    <row r="66" spans="7:17">
      <c r="G66" s="3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43"/>
  <sheetViews>
    <sheetView rightToLeft="1" view="pageBreakPreview" zoomScale="60" zoomScaleNormal="100" workbookViewId="0">
      <selection activeCell="I23" sqref="I23"/>
    </sheetView>
  </sheetViews>
  <sheetFormatPr defaultRowHeight="15"/>
  <cols>
    <col min="1" max="1" width="28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19.285156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15.85546875" style="1" bestFit="1" customWidth="1"/>
    <col min="20" max="20" width="14.28515625" style="1" bestFit="1" customWidth="1"/>
    <col min="21" max="16384" width="9.140625" style="1"/>
  </cols>
  <sheetData>
    <row r="2" spans="1:20" ht="23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0" ht="23.25">
      <c r="A3" s="19" t="s">
        <v>90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0" ht="23.25">
      <c r="A4" s="19" t="str">
        <f>'درآمد ناشی از تغییر قیمت اوراق'!A4:Q4</f>
        <v>برای ماه منتهی به 1403/01/31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20" ht="23.25">
      <c r="A6" s="19" t="s">
        <v>2</v>
      </c>
      <c r="C6" s="20" t="s">
        <v>92</v>
      </c>
      <c r="D6" s="20" t="s">
        <v>92</v>
      </c>
      <c r="E6" s="20" t="s">
        <v>92</v>
      </c>
      <c r="F6" s="20" t="s">
        <v>92</v>
      </c>
      <c r="G6" s="20" t="s">
        <v>92</v>
      </c>
      <c r="H6" s="20" t="s">
        <v>92</v>
      </c>
      <c r="I6" s="20" t="s">
        <v>92</v>
      </c>
      <c r="K6" s="20" t="s">
        <v>93</v>
      </c>
      <c r="L6" s="20" t="s">
        <v>93</v>
      </c>
      <c r="M6" s="20" t="s">
        <v>93</v>
      </c>
      <c r="N6" s="20" t="s">
        <v>93</v>
      </c>
      <c r="O6" s="20" t="s">
        <v>93</v>
      </c>
      <c r="P6" s="20" t="s">
        <v>93</v>
      </c>
      <c r="Q6" s="20" t="s">
        <v>93</v>
      </c>
    </row>
    <row r="7" spans="1:20" ht="23.25">
      <c r="A7" s="20" t="s">
        <v>2</v>
      </c>
      <c r="C7" s="20" t="s">
        <v>6</v>
      </c>
      <c r="E7" s="20" t="s">
        <v>109</v>
      </c>
      <c r="G7" s="20" t="s">
        <v>110</v>
      </c>
      <c r="I7" s="20" t="s">
        <v>112</v>
      </c>
      <c r="K7" s="20" t="s">
        <v>6</v>
      </c>
      <c r="M7" s="20" t="s">
        <v>109</v>
      </c>
      <c r="O7" s="20" t="s">
        <v>110</v>
      </c>
      <c r="Q7" s="20" t="s">
        <v>112</v>
      </c>
    </row>
    <row r="8" spans="1:20" ht="18.75">
      <c r="A8" s="2" t="s">
        <v>51</v>
      </c>
      <c r="C8" s="4">
        <v>9800000</v>
      </c>
      <c r="D8" s="4"/>
      <c r="E8" s="4">
        <v>49902975725</v>
      </c>
      <c r="F8" s="4"/>
      <c r="G8" s="4">
        <v>38750278016</v>
      </c>
      <c r="H8" s="4"/>
      <c r="I8" s="4">
        <v>11152697709</v>
      </c>
      <c r="J8" s="4"/>
      <c r="K8" s="4">
        <v>11800000</v>
      </c>
      <c r="L8" s="4"/>
      <c r="M8" s="4">
        <v>60917049806</v>
      </c>
      <c r="N8" s="4"/>
      <c r="O8" s="4">
        <v>49426375004</v>
      </c>
      <c r="P8" s="4"/>
      <c r="Q8" s="4">
        <v>11490674802</v>
      </c>
      <c r="S8" s="3"/>
      <c r="T8" s="3"/>
    </row>
    <row r="9" spans="1:20" ht="18.75">
      <c r="A9" s="2" t="s">
        <v>38</v>
      </c>
      <c r="C9" s="4">
        <v>557506</v>
      </c>
      <c r="D9" s="4"/>
      <c r="E9" s="4">
        <v>7482749634</v>
      </c>
      <c r="F9" s="4"/>
      <c r="G9" s="4">
        <v>5098537334</v>
      </c>
      <c r="H9" s="4"/>
      <c r="I9" s="4">
        <v>2384212300</v>
      </c>
      <c r="J9" s="4"/>
      <c r="K9" s="4">
        <v>2753950</v>
      </c>
      <c r="L9" s="4"/>
      <c r="M9" s="4">
        <v>36916289542</v>
      </c>
      <c r="N9" s="4"/>
      <c r="O9" s="4">
        <v>25185588723</v>
      </c>
      <c r="P9" s="4"/>
      <c r="Q9" s="4">
        <v>11730700819</v>
      </c>
    </row>
    <row r="10" spans="1:20" ht="18.75">
      <c r="A10" s="2" t="s">
        <v>48</v>
      </c>
      <c r="C10" s="4">
        <v>156594</v>
      </c>
      <c r="D10" s="4"/>
      <c r="E10" s="4">
        <v>10593129570</v>
      </c>
      <c r="F10" s="4"/>
      <c r="G10" s="4">
        <v>9034637901</v>
      </c>
      <c r="H10" s="4"/>
      <c r="I10" s="4">
        <f>1558491669-1028927576-15</f>
        <v>529564078</v>
      </c>
      <c r="J10" s="4"/>
      <c r="K10" s="4">
        <v>156594</v>
      </c>
      <c r="L10" s="4"/>
      <c r="M10" s="4">
        <v>10593129570</v>
      </c>
      <c r="N10" s="4"/>
      <c r="O10" s="4">
        <v>9034637901</v>
      </c>
      <c r="P10" s="4"/>
      <c r="Q10" s="4">
        <v>1558491669</v>
      </c>
      <c r="T10" s="4"/>
    </row>
    <row r="11" spans="1:20" ht="18.75">
      <c r="A11" s="2" t="s">
        <v>27</v>
      </c>
      <c r="C11" s="4">
        <v>1411034</v>
      </c>
      <c r="D11" s="4"/>
      <c r="E11" s="4">
        <v>7714590505</v>
      </c>
      <c r="F11" s="4"/>
      <c r="G11" s="4">
        <v>7184313616</v>
      </c>
      <c r="H11" s="4"/>
      <c r="I11" s="4">
        <f>530276889-235643243</f>
        <v>294633646</v>
      </c>
      <c r="J11" s="4"/>
      <c r="K11" s="4">
        <v>1411034</v>
      </c>
      <c r="L11" s="4"/>
      <c r="M11" s="4">
        <v>7714590505</v>
      </c>
      <c r="N11" s="4"/>
      <c r="O11" s="4">
        <v>7184313616</v>
      </c>
      <c r="P11" s="4"/>
      <c r="Q11" s="4">
        <v>530276889</v>
      </c>
      <c r="T11" s="4"/>
    </row>
    <row r="12" spans="1:20" ht="18.75">
      <c r="A12" s="2" t="s">
        <v>15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v>0</v>
      </c>
      <c r="J12" s="4"/>
      <c r="K12" s="4">
        <v>22577533</v>
      </c>
      <c r="L12" s="4"/>
      <c r="M12" s="4">
        <v>71471409970</v>
      </c>
      <c r="N12" s="4"/>
      <c r="O12" s="4">
        <v>56292552834</v>
      </c>
      <c r="P12" s="4"/>
      <c r="Q12" s="4">
        <v>15178857136</v>
      </c>
    </row>
    <row r="13" spans="1:20" ht="18.75">
      <c r="A13" s="2" t="s">
        <v>131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v>0</v>
      </c>
      <c r="J13" s="4"/>
      <c r="K13" s="4">
        <v>110000</v>
      </c>
      <c r="L13" s="4"/>
      <c r="M13" s="4">
        <v>3138215870</v>
      </c>
      <c r="N13" s="4"/>
      <c r="O13" s="4">
        <v>2240532558</v>
      </c>
      <c r="P13" s="4"/>
      <c r="Q13" s="4">
        <v>897683312</v>
      </c>
    </row>
    <row r="14" spans="1:20" ht="18.75">
      <c r="A14" s="2" t="s">
        <v>29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1557130</v>
      </c>
      <c r="L14" s="4"/>
      <c r="M14" s="4">
        <v>47612680403</v>
      </c>
      <c r="N14" s="4"/>
      <c r="O14" s="4">
        <v>41095817779</v>
      </c>
      <c r="P14" s="4"/>
      <c r="Q14" s="4">
        <v>6516862624</v>
      </c>
    </row>
    <row r="15" spans="1:20" ht="18.75">
      <c r="A15" s="2" t="s">
        <v>23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260064</v>
      </c>
      <c r="L15" s="4"/>
      <c r="M15" s="4">
        <v>47025346028</v>
      </c>
      <c r="N15" s="4"/>
      <c r="O15" s="4">
        <v>47515354153</v>
      </c>
      <c r="P15" s="4"/>
      <c r="Q15" s="4">
        <v>-490008125</v>
      </c>
    </row>
    <row r="16" spans="1:20" ht="18.75">
      <c r="A16" s="2" t="s">
        <v>32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1900000</v>
      </c>
      <c r="L16" s="4"/>
      <c r="M16" s="4">
        <v>36865582601</v>
      </c>
      <c r="N16" s="4"/>
      <c r="O16" s="4">
        <v>32334458400</v>
      </c>
      <c r="P16" s="4"/>
      <c r="Q16" s="4">
        <v>4531124201</v>
      </c>
    </row>
    <row r="17" spans="1:17" ht="18.75">
      <c r="A17" s="2" t="s">
        <v>42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1800000</v>
      </c>
      <c r="L17" s="4"/>
      <c r="M17" s="4">
        <v>16476740049</v>
      </c>
      <c r="N17" s="4"/>
      <c r="O17" s="4">
        <v>14904785700</v>
      </c>
      <c r="P17" s="4"/>
      <c r="Q17" s="4">
        <v>1571954349</v>
      </c>
    </row>
    <row r="18" spans="1:17" ht="18.75">
      <c r="A18" s="2" t="s">
        <v>113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2000000</v>
      </c>
      <c r="L18" s="4"/>
      <c r="M18" s="4">
        <v>12029962553</v>
      </c>
      <c r="N18" s="4"/>
      <c r="O18" s="4">
        <v>13598604000</v>
      </c>
      <c r="P18" s="4"/>
      <c r="Q18" s="4">
        <v>-1568641447</v>
      </c>
    </row>
    <row r="19" spans="1:17" ht="18.75">
      <c r="A19" s="2" t="s">
        <v>114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1500000</v>
      </c>
      <c r="L19" s="4"/>
      <c r="M19" s="4">
        <v>10208812997</v>
      </c>
      <c r="N19" s="4"/>
      <c r="O19" s="4">
        <v>9736719750</v>
      </c>
      <c r="P19" s="4"/>
      <c r="Q19" s="4">
        <v>472093247</v>
      </c>
    </row>
    <row r="20" spans="1:17" ht="18.75">
      <c r="A20" s="2" t="s">
        <v>130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64500</v>
      </c>
      <c r="L20" s="4"/>
      <c r="M20" s="4">
        <v>5624470036</v>
      </c>
      <c r="N20" s="4"/>
      <c r="O20" s="4">
        <v>4080101371</v>
      </c>
      <c r="P20" s="4"/>
      <c r="Q20" s="4">
        <v>1544368665</v>
      </c>
    </row>
    <row r="21" spans="1:17" ht="18.75">
      <c r="A21" s="2" t="s">
        <v>36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6631606</v>
      </c>
      <c r="L21" s="4"/>
      <c r="M21" s="4">
        <v>16423772332</v>
      </c>
      <c r="N21" s="4"/>
      <c r="O21" s="4">
        <v>15320151822</v>
      </c>
      <c r="P21" s="4"/>
      <c r="Q21" s="4">
        <v>1103620510</v>
      </c>
    </row>
    <row r="22" spans="1:17" ht="18.75">
      <c r="A22" s="2" t="s">
        <v>39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3211111</v>
      </c>
      <c r="L22" s="4"/>
      <c r="M22" s="4">
        <v>27929423551</v>
      </c>
      <c r="N22" s="4"/>
      <c r="O22" s="4">
        <v>22610661300</v>
      </c>
      <c r="P22" s="4"/>
      <c r="Q22" s="4">
        <v>5318762251</v>
      </c>
    </row>
    <row r="23" spans="1:17" ht="18.75">
      <c r="A23" s="2" t="s">
        <v>115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885000</v>
      </c>
      <c r="L23" s="4"/>
      <c r="M23" s="4">
        <v>7032804504</v>
      </c>
      <c r="N23" s="4"/>
      <c r="O23" s="4">
        <v>3576994963</v>
      </c>
      <c r="P23" s="4"/>
      <c r="Q23" s="4">
        <v>3455809541</v>
      </c>
    </row>
    <row r="24" spans="1:17" ht="18.75">
      <c r="A24" s="2" t="s">
        <v>47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1210576</v>
      </c>
      <c r="L24" s="4"/>
      <c r="M24" s="4">
        <v>5574989858</v>
      </c>
      <c r="N24" s="4"/>
      <c r="O24" s="4">
        <v>5238579921</v>
      </c>
      <c r="P24" s="4"/>
      <c r="Q24" s="4">
        <v>336409937</v>
      </c>
    </row>
    <row r="25" spans="1:17" ht="18.75">
      <c r="A25" s="2" t="s">
        <v>132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1200000</v>
      </c>
      <c r="L25" s="4"/>
      <c r="M25" s="4">
        <v>14635434614</v>
      </c>
      <c r="N25" s="4"/>
      <c r="O25" s="4">
        <v>10561581216</v>
      </c>
      <c r="P25" s="4"/>
      <c r="Q25" s="4">
        <v>4073853398</v>
      </c>
    </row>
    <row r="26" spans="1:17" ht="18.75">
      <c r="A26" s="2" t="s">
        <v>62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180000</v>
      </c>
      <c r="L26" s="4"/>
      <c r="M26" s="4">
        <v>17751903565</v>
      </c>
      <c r="N26" s="4"/>
      <c r="O26" s="4">
        <v>11710623600</v>
      </c>
      <c r="P26" s="4"/>
      <c r="Q26" s="4">
        <f>6041279965+2665</f>
        <v>6041282630</v>
      </c>
    </row>
    <row r="27" spans="1:17" ht="18.75">
      <c r="A27" s="2" t="s">
        <v>57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8000000</v>
      </c>
      <c r="L27" s="4"/>
      <c r="M27" s="4">
        <v>54994142515</v>
      </c>
      <c r="N27" s="4"/>
      <c r="O27" s="4">
        <v>55666799901</v>
      </c>
      <c r="P27" s="4"/>
      <c r="Q27" s="4">
        <v>-672657386</v>
      </c>
    </row>
    <row r="28" spans="1:17" ht="18.75">
      <c r="A28" s="2" t="s">
        <v>45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1773984</v>
      </c>
      <c r="L28" s="4"/>
      <c r="M28" s="4">
        <v>39934374181</v>
      </c>
      <c r="N28" s="4"/>
      <c r="O28" s="4">
        <v>36079753138</v>
      </c>
      <c r="P28" s="4"/>
      <c r="Q28" s="4">
        <v>3854621043</v>
      </c>
    </row>
    <row r="29" spans="1:17" ht="18.75">
      <c r="A29" s="2" t="s">
        <v>28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716253</v>
      </c>
      <c r="L29" s="4"/>
      <c r="M29" s="4">
        <v>46207430012</v>
      </c>
      <c r="N29" s="4"/>
      <c r="O29" s="4">
        <v>45247046486</v>
      </c>
      <c r="P29" s="4"/>
      <c r="Q29" s="4">
        <v>960383526</v>
      </c>
    </row>
    <row r="30" spans="1:17" ht="18.75">
      <c r="A30" s="2" t="s">
        <v>15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70178287</v>
      </c>
      <c r="L30" s="4"/>
      <c r="M30" s="4">
        <v>182674895129</v>
      </c>
      <c r="N30" s="4"/>
      <c r="O30" s="4">
        <v>219397483874</v>
      </c>
      <c r="P30" s="4"/>
      <c r="Q30" s="4">
        <v>-36722588744</v>
      </c>
    </row>
    <row r="31" spans="1:17" ht="18.75">
      <c r="A31" s="2" t="s">
        <v>37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11436402</v>
      </c>
      <c r="L31" s="4"/>
      <c r="M31" s="4">
        <v>97792917441</v>
      </c>
      <c r="N31" s="4"/>
      <c r="O31" s="4">
        <v>89014222803</v>
      </c>
      <c r="P31" s="4"/>
      <c r="Q31" s="4">
        <f>8778694638-55897983000</f>
        <v>-47119288362</v>
      </c>
    </row>
    <row r="32" spans="1:17" ht="19.5" thickBot="1">
      <c r="E32" s="8">
        <f>SUM(E8:E31)</f>
        <v>75693445434</v>
      </c>
      <c r="F32" s="4"/>
      <c r="G32" s="8">
        <f>SUM(G8:G31)</f>
        <v>60067766867</v>
      </c>
      <c r="H32" s="4"/>
      <c r="I32" s="8">
        <f>SUM(I8:I31)</f>
        <v>14361107733</v>
      </c>
      <c r="J32" s="4"/>
      <c r="K32" s="4"/>
      <c r="L32" s="4"/>
      <c r="M32" s="8">
        <f>SUM(M8:M31)</f>
        <v>877546367632</v>
      </c>
      <c r="N32" s="4"/>
      <c r="O32" s="8">
        <f>SUM(O8:O31)</f>
        <v>827053740813</v>
      </c>
      <c r="P32" s="4"/>
      <c r="Q32" s="8">
        <f>SUM(Q8:Q31)</f>
        <v>-5405353515</v>
      </c>
    </row>
    <row r="33" spans="7:17" ht="19.5" thickTop="1">
      <c r="G33" s="4"/>
      <c r="I33" s="4"/>
      <c r="M33" s="4"/>
      <c r="O33" s="4"/>
      <c r="Q33" s="4"/>
    </row>
    <row r="34" spans="7:17" ht="18.75">
      <c r="G34" s="4"/>
      <c r="H34" s="4"/>
      <c r="I34" s="4"/>
      <c r="M34" s="4"/>
      <c r="Q34" s="4"/>
    </row>
    <row r="35" spans="7:17" ht="18.75">
      <c r="G35" s="4"/>
      <c r="H35" s="4"/>
      <c r="I35" s="4"/>
      <c r="K35" s="4"/>
      <c r="M35" s="4"/>
      <c r="Q35" s="4"/>
    </row>
    <row r="36" spans="7:17" ht="18.75">
      <c r="G36" s="4"/>
      <c r="H36" s="4"/>
      <c r="I36" s="4"/>
      <c r="M36" s="2"/>
      <c r="Q36" s="3"/>
    </row>
    <row r="37" spans="7:17" ht="18.75">
      <c r="G37" s="4"/>
      <c r="H37" s="4"/>
      <c r="I37" s="4"/>
      <c r="M37" s="2"/>
      <c r="Q37" s="10"/>
    </row>
    <row r="38" spans="7:17" ht="18.75">
      <c r="G38" s="4"/>
      <c r="H38" s="4"/>
      <c r="I38" s="4"/>
      <c r="O38" s="4"/>
      <c r="Q38" s="3"/>
    </row>
    <row r="39" spans="7:17" ht="18.75">
      <c r="G39" s="4"/>
      <c r="H39" s="4"/>
      <c r="I39" s="4"/>
      <c r="O39" s="4"/>
      <c r="Q39" s="3"/>
    </row>
    <row r="40" spans="7:17" ht="18.75">
      <c r="G40" s="4"/>
      <c r="I40" s="10"/>
      <c r="O40" s="4"/>
      <c r="Q40" s="10"/>
    </row>
    <row r="41" spans="7:17" ht="18.75">
      <c r="G41" s="4"/>
      <c r="O41" s="4"/>
      <c r="Q41" s="10"/>
    </row>
    <row r="42" spans="7:17" ht="18.75">
      <c r="G42" s="4"/>
      <c r="I42" s="10"/>
      <c r="O42" s="4"/>
    </row>
    <row r="43" spans="7:17" ht="18.75">
      <c r="O43" s="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73"/>
  <sheetViews>
    <sheetView rightToLeft="1" view="pageBreakPreview" zoomScale="60" zoomScaleNormal="100" workbookViewId="0">
      <selection activeCell="U7" sqref="K7:U8"/>
    </sheetView>
  </sheetViews>
  <sheetFormatPr defaultRowHeight="15"/>
  <cols>
    <col min="1" max="1" width="28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30.285156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5703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18.7109375" style="1" bestFit="1" customWidth="1"/>
    <col min="24" max="16384" width="9.140625" style="1"/>
  </cols>
  <sheetData>
    <row r="2" spans="1:23" ht="23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3" ht="23.25">
      <c r="A3" s="19" t="s">
        <v>90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3" ht="23.25">
      <c r="A4" s="19" t="str">
        <f>'درآمد ناشی از فروش'!A4:Q4</f>
        <v>برای ماه منتهی به 1403/01/31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3" ht="23.25">
      <c r="A6" s="19" t="s">
        <v>2</v>
      </c>
      <c r="C6" s="20" t="s">
        <v>92</v>
      </c>
      <c r="D6" s="20" t="s">
        <v>92</v>
      </c>
      <c r="E6" s="20" t="s">
        <v>92</v>
      </c>
      <c r="F6" s="20" t="s">
        <v>92</v>
      </c>
      <c r="G6" s="20" t="s">
        <v>92</v>
      </c>
      <c r="H6" s="20" t="s">
        <v>92</v>
      </c>
      <c r="I6" s="20" t="s">
        <v>92</v>
      </c>
      <c r="J6" s="20" t="s">
        <v>92</v>
      </c>
      <c r="K6" s="20" t="s">
        <v>92</v>
      </c>
      <c r="M6" s="20" t="s">
        <v>93</v>
      </c>
      <c r="N6" s="20" t="s">
        <v>93</v>
      </c>
      <c r="O6" s="20" t="s">
        <v>93</v>
      </c>
      <c r="P6" s="20" t="s">
        <v>93</v>
      </c>
      <c r="Q6" s="20" t="s">
        <v>93</v>
      </c>
      <c r="R6" s="20" t="s">
        <v>93</v>
      </c>
      <c r="S6" s="20" t="s">
        <v>93</v>
      </c>
      <c r="T6" s="20" t="s">
        <v>93</v>
      </c>
      <c r="U6" s="20" t="s">
        <v>93</v>
      </c>
    </row>
    <row r="7" spans="1:23" ht="23.25">
      <c r="A7" s="20" t="s">
        <v>2</v>
      </c>
      <c r="C7" s="20" t="s">
        <v>116</v>
      </c>
      <c r="E7" s="20" t="s">
        <v>117</v>
      </c>
      <c r="G7" s="20" t="s">
        <v>118</v>
      </c>
      <c r="I7" s="20" t="s">
        <v>71</v>
      </c>
      <c r="K7" s="27" t="s">
        <v>119</v>
      </c>
      <c r="L7" s="26"/>
      <c r="M7" s="27" t="s">
        <v>116</v>
      </c>
      <c r="N7" s="26"/>
      <c r="O7" s="27" t="s">
        <v>117</v>
      </c>
      <c r="P7" s="26"/>
      <c r="Q7" s="27" t="s">
        <v>118</v>
      </c>
      <c r="R7" s="26"/>
      <c r="S7" s="27" t="s">
        <v>71</v>
      </c>
      <c r="T7" s="26"/>
      <c r="U7" s="27" t="s">
        <v>119</v>
      </c>
    </row>
    <row r="8" spans="1:23" ht="18.75">
      <c r="A8" s="2" t="s">
        <v>51</v>
      </c>
      <c r="C8" s="4">
        <v>0</v>
      </c>
      <c r="D8" s="4"/>
      <c r="E8" s="4">
        <v>-4585132924</v>
      </c>
      <c r="F8" s="4"/>
      <c r="G8" s="4">
        <v>11152697709</v>
      </c>
      <c r="H8" s="4"/>
      <c r="I8" s="4">
        <f>C8+E8+G8</f>
        <v>6567564785</v>
      </c>
      <c r="K8" s="35">
        <f>I8/-3270000545</f>
        <v>-2.0084292631211169</v>
      </c>
      <c r="L8" s="26"/>
      <c r="M8" s="29">
        <v>0</v>
      </c>
      <c r="N8" s="29"/>
      <c r="O8" s="29">
        <v>59714792504</v>
      </c>
      <c r="P8" s="29"/>
      <c r="Q8" s="29">
        <v>11490674802</v>
      </c>
      <c r="R8" s="29"/>
      <c r="S8" s="29">
        <f>M8+O8+Q8</f>
        <v>71205467306</v>
      </c>
      <c r="T8" s="26"/>
      <c r="U8" s="35">
        <f>S8/284171175984</f>
        <v>0.25057244831196096</v>
      </c>
      <c r="W8" s="5"/>
    </row>
    <row r="9" spans="1:23" ht="18.75">
      <c r="A9" s="2" t="s">
        <v>38</v>
      </c>
      <c r="C9" s="4">
        <v>0</v>
      </c>
      <c r="D9" s="4"/>
      <c r="E9" s="4">
        <v>-3922543772</v>
      </c>
      <c r="F9" s="4"/>
      <c r="G9" s="4">
        <v>2384212300</v>
      </c>
      <c r="H9" s="4"/>
      <c r="I9" s="4">
        <f t="shared" ref="I9:I64" si="0">C9+E9+G9</f>
        <v>-1538331472</v>
      </c>
      <c r="K9" s="7">
        <f t="shared" ref="K9:K64" si="1">I9/-3270000545</f>
        <v>0.47043768061512664</v>
      </c>
      <c r="M9" s="4">
        <v>0</v>
      </c>
      <c r="N9" s="4"/>
      <c r="O9" s="4">
        <v>8826330435</v>
      </c>
      <c r="P9" s="4"/>
      <c r="Q9" s="4">
        <v>11730700819</v>
      </c>
      <c r="R9" s="4"/>
      <c r="S9" s="4">
        <f t="shared" ref="S9:S64" si="2">M9+O9+Q9</f>
        <v>20557031254</v>
      </c>
      <c r="U9" s="7">
        <f t="shared" ref="U9:U64" si="3">S9/284171175984</f>
        <v>7.2340311021401565E-2</v>
      </c>
      <c r="W9" s="5"/>
    </row>
    <row r="10" spans="1:23" ht="18.75">
      <c r="A10" s="2" t="s">
        <v>48</v>
      </c>
      <c r="C10" s="4">
        <v>0</v>
      </c>
      <c r="D10" s="4"/>
      <c r="E10" s="4">
        <v>0</v>
      </c>
      <c r="F10" s="4"/>
      <c r="G10" s="4">
        <f>'درآمد ناشی از فروش'!I10</f>
        <v>529564078</v>
      </c>
      <c r="H10" s="4"/>
      <c r="I10" s="4">
        <f t="shared" si="0"/>
        <v>529564078</v>
      </c>
      <c r="K10" s="7">
        <f t="shared" si="1"/>
        <v>-0.16194617423221255</v>
      </c>
      <c r="M10" s="4">
        <v>0</v>
      </c>
      <c r="N10" s="4"/>
      <c r="O10" s="4">
        <v>0</v>
      </c>
      <c r="P10" s="4"/>
      <c r="Q10" s="4">
        <v>1558491669</v>
      </c>
      <c r="R10" s="4"/>
      <c r="S10" s="4">
        <f t="shared" si="2"/>
        <v>1558491669</v>
      </c>
      <c r="U10" s="7">
        <f t="shared" si="3"/>
        <v>5.4843411320779044E-3</v>
      </c>
      <c r="W10" s="5"/>
    </row>
    <row r="11" spans="1:23" ht="18.75">
      <c r="A11" s="2" t="s">
        <v>27</v>
      </c>
      <c r="C11" s="4">
        <v>0</v>
      </c>
      <c r="D11" s="4"/>
      <c r="E11" s="4">
        <v>0</v>
      </c>
      <c r="F11" s="4"/>
      <c r="G11" s="4">
        <f>'درآمد ناشی از فروش'!I11</f>
        <v>294633646</v>
      </c>
      <c r="H11" s="4"/>
      <c r="I11" s="4">
        <f t="shared" si="0"/>
        <v>294633646</v>
      </c>
      <c r="K11" s="7">
        <f t="shared" si="1"/>
        <v>-9.010201739889924E-2</v>
      </c>
      <c r="M11" s="4">
        <v>0</v>
      </c>
      <c r="N11" s="4"/>
      <c r="O11" s="4">
        <v>0</v>
      </c>
      <c r="P11" s="4"/>
      <c r="Q11" s="4">
        <v>530276889</v>
      </c>
      <c r="R11" s="4"/>
      <c r="S11" s="4">
        <f t="shared" si="2"/>
        <v>530276889</v>
      </c>
      <c r="U11" s="7">
        <f t="shared" si="3"/>
        <v>1.8660474172435305E-3</v>
      </c>
      <c r="W11" s="5"/>
    </row>
    <row r="12" spans="1:23" ht="18.75">
      <c r="A12" s="2" t="s">
        <v>15</v>
      </c>
      <c r="C12" s="4">
        <v>0</v>
      </c>
      <c r="D12" s="4"/>
      <c r="E12" s="4">
        <v>-11998376196</v>
      </c>
      <c r="F12" s="4"/>
      <c r="G12" s="4">
        <v>0</v>
      </c>
      <c r="H12" s="4"/>
      <c r="I12" s="4">
        <f t="shared" si="0"/>
        <v>-11998376196</v>
      </c>
      <c r="K12" s="7">
        <f t="shared" si="1"/>
        <v>3.6692275829574825</v>
      </c>
      <c r="M12" s="4">
        <v>0</v>
      </c>
      <c r="N12" s="4"/>
      <c r="O12" s="4">
        <v>15198494158</v>
      </c>
      <c r="P12" s="4"/>
      <c r="Q12" s="4">
        <v>15178857136</v>
      </c>
      <c r="R12" s="4"/>
      <c r="S12" s="4">
        <f t="shared" si="2"/>
        <v>30377351294</v>
      </c>
      <c r="U12" s="7">
        <f t="shared" si="3"/>
        <v>0.10689807363048802</v>
      </c>
      <c r="W12" s="5"/>
    </row>
    <row r="13" spans="1:23" ht="18.75">
      <c r="A13" s="2" t="s">
        <v>131</v>
      </c>
      <c r="C13" s="4">
        <v>0</v>
      </c>
      <c r="D13" s="4"/>
      <c r="E13" s="4">
        <v>-114812775</v>
      </c>
      <c r="F13" s="4"/>
      <c r="G13" s="4">
        <v>0</v>
      </c>
      <c r="H13" s="4"/>
      <c r="I13" s="4">
        <f t="shared" si="0"/>
        <v>-114812775</v>
      </c>
      <c r="K13" s="7">
        <f t="shared" si="1"/>
        <v>3.5110934515150058E-2</v>
      </c>
      <c r="M13" s="4">
        <v>0</v>
      </c>
      <c r="N13" s="4"/>
      <c r="O13" s="4">
        <v>258012117</v>
      </c>
      <c r="P13" s="4"/>
      <c r="Q13" s="4">
        <v>897683312</v>
      </c>
      <c r="R13" s="4"/>
      <c r="S13" s="4">
        <f t="shared" si="2"/>
        <v>1155695429</v>
      </c>
      <c r="U13" s="7">
        <f t="shared" si="3"/>
        <v>4.0668988506598934E-3</v>
      </c>
      <c r="W13" s="5"/>
    </row>
    <row r="14" spans="1:23" ht="18.75">
      <c r="A14" s="2" t="s">
        <v>29</v>
      </c>
      <c r="C14" s="4">
        <v>0</v>
      </c>
      <c r="D14" s="4"/>
      <c r="E14" s="4">
        <v>-1395646200</v>
      </c>
      <c r="F14" s="4"/>
      <c r="G14" s="4">
        <v>0</v>
      </c>
      <c r="H14" s="4"/>
      <c r="I14" s="4">
        <f t="shared" si="0"/>
        <v>-1395646200</v>
      </c>
      <c r="K14" s="7">
        <f t="shared" si="1"/>
        <v>0.4268030481322137</v>
      </c>
      <c r="M14" s="4">
        <v>0</v>
      </c>
      <c r="N14" s="4"/>
      <c r="O14" s="4">
        <v>15459465598</v>
      </c>
      <c r="P14" s="4"/>
      <c r="Q14" s="4">
        <v>6516862624</v>
      </c>
      <c r="R14" s="4"/>
      <c r="S14" s="4">
        <f t="shared" si="2"/>
        <v>21976328222</v>
      </c>
      <c r="U14" s="7">
        <f t="shared" si="3"/>
        <v>7.7334825201403806E-2</v>
      </c>
      <c r="W14" s="5"/>
    </row>
    <row r="15" spans="1:23" ht="18.75">
      <c r="A15" s="2" t="s">
        <v>23</v>
      </c>
      <c r="C15" s="4">
        <v>0</v>
      </c>
      <c r="D15" s="4"/>
      <c r="E15" s="4">
        <v>1922848331</v>
      </c>
      <c r="F15" s="4"/>
      <c r="G15" s="4">
        <v>0</v>
      </c>
      <c r="H15" s="4"/>
      <c r="I15" s="4">
        <f t="shared" si="0"/>
        <v>1922848331</v>
      </c>
      <c r="K15" s="7">
        <f t="shared" si="1"/>
        <v>-0.58802691453374056</v>
      </c>
      <c r="M15" s="4">
        <v>0</v>
      </c>
      <c r="N15" s="4"/>
      <c r="O15" s="4">
        <v>-823680783</v>
      </c>
      <c r="P15" s="4"/>
      <c r="Q15" s="4">
        <v>-490008125</v>
      </c>
      <c r="R15" s="4"/>
      <c r="S15" s="4">
        <f t="shared" si="2"/>
        <v>-1313688908</v>
      </c>
      <c r="U15" s="7">
        <f t="shared" si="3"/>
        <v>-4.6228788104602349E-3</v>
      </c>
      <c r="W15" s="5"/>
    </row>
    <row r="16" spans="1:23" ht="18.75">
      <c r="A16" s="2" t="s">
        <v>32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f t="shared" si="0"/>
        <v>0</v>
      </c>
      <c r="K16" s="7">
        <f t="shared" si="1"/>
        <v>0</v>
      </c>
      <c r="M16" s="4">
        <v>0</v>
      </c>
      <c r="N16" s="4"/>
      <c r="O16" s="4">
        <v>0</v>
      </c>
      <c r="P16" s="4"/>
      <c r="Q16" s="4">
        <v>4531124201</v>
      </c>
      <c r="R16" s="4"/>
      <c r="S16" s="4">
        <f t="shared" si="2"/>
        <v>4531124201</v>
      </c>
      <c r="U16" s="7">
        <f t="shared" si="3"/>
        <v>1.594505208105667E-2</v>
      </c>
      <c r="W16" s="5"/>
    </row>
    <row r="17" spans="1:23" ht="18.75">
      <c r="A17" s="2" t="s">
        <v>42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f t="shared" si="0"/>
        <v>0</v>
      </c>
      <c r="K17" s="7">
        <f t="shared" si="1"/>
        <v>0</v>
      </c>
      <c r="M17" s="4">
        <v>0</v>
      </c>
      <c r="N17" s="4"/>
      <c r="O17" s="4">
        <v>0</v>
      </c>
      <c r="P17" s="4"/>
      <c r="Q17" s="4">
        <v>1571954349</v>
      </c>
      <c r="R17" s="4"/>
      <c r="S17" s="4">
        <f t="shared" si="2"/>
        <v>1571954349</v>
      </c>
      <c r="U17" s="7">
        <f t="shared" si="3"/>
        <v>5.5317163803006797E-3</v>
      </c>
      <c r="W17" s="5"/>
    </row>
    <row r="18" spans="1:23" ht="18.75">
      <c r="A18" s="2" t="s">
        <v>113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f t="shared" si="0"/>
        <v>0</v>
      </c>
      <c r="K18" s="7">
        <f t="shared" si="1"/>
        <v>0</v>
      </c>
      <c r="M18" s="4">
        <v>0</v>
      </c>
      <c r="N18" s="4"/>
      <c r="O18" s="4">
        <v>0</v>
      </c>
      <c r="P18" s="4"/>
      <c r="Q18" s="4">
        <v>-1568641447</v>
      </c>
      <c r="R18" s="4"/>
      <c r="S18" s="4">
        <f t="shared" si="2"/>
        <v>-1568641447</v>
      </c>
      <c r="U18" s="7">
        <f t="shared" si="3"/>
        <v>-5.5200582591399799E-3</v>
      </c>
      <c r="W18" s="5"/>
    </row>
    <row r="19" spans="1:23" ht="18.75">
      <c r="A19" s="2" t="s">
        <v>114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f t="shared" si="0"/>
        <v>0</v>
      </c>
      <c r="K19" s="7">
        <f t="shared" si="1"/>
        <v>0</v>
      </c>
      <c r="M19" s="4">
        <v>0</v>
      </c>
      <c r="N19" s="4"/>
      <c r="O19" s="4">
        <v>0</v>
      </c>
      <c r="P19" s="4"/>
      <c r="Q19" s="4">
        <v>472093247</v>
      </c>
      <c r="R19" s="4"/>
      <c r="S19" s="4">
        <f t="shared" si="2"/>
        <v>472093247</v>
      </c>
      <c r="U19" s="7">
        <f t="shared" si="3"/>
        <v>1.6612988469547692E-3</v>
      </c>
      <c r="W19" s="5"/>
    </row>
    <row r="20" spans="1:23" ht="18.75">
      <c r="A20" s="2" t="s">
        <v>130</v>
      </c>
      <c r="C20" s="4">
        <v>0</v>
      </c>
      <c r="D20" s="4"/>
      <c r="E20" s="4">
        <v>384697350</v>
      </c>
      <c r="F20" s="4"/>
      <c r="G20" s="4">
        <v>0</v>
      </c>
      <c r="H20" s="4"/>
      <c r="I20" s="4">
        <f t="shared" si="0"/>
        <v>384697350</v>
      </c>
      <c r="K20" s="7">
        <f t="shared" si="1"/>
        <v>-0.11764442993387941</v>
      </c>
      <c r="M20" s="4">
        <v>0</v>
      </c>
      <c r="N20" s="4"/>
      <c r="O20" s="4">
        <v>1026755953</v>
      </c>
      <c r="P20" s="4"/>
      <c r="Q20" s="4">
        <v>1544368665</v>
      </c>
      <c r="R20" s="4"/>
      <c r="S20" s="4">
        <f t="shared" si="2"/>
        <v>2571124618</v>
      </c>
      <c r="U20" s="7">
        <f t="shared" si="3"/>
        <v>9.0478022941523281E-3</v>
      </c>
      <c r="W20" s="5"/>
    </row>
    <row r="21" spans="1:23" ht="18.75">
      <c r="A21" s="2" t="s">
        <v>36</v>
      </c>
      <c r="C21" s="4">
        <v>0</v>
      </c>
      <c r="D21" s="4"/>
      <c r="E21" s="4">
        <v>-2678915992</v>
      </c>
      <c r="F21" s="4"/>
      <c r="G21" s="4">
        <v>0</v>
      </c>
      <c r="H21" s="4"/>
      <c r="I21" s="4">
        <f t="shared" si="0"/>
        <v>-2678915992</v>
      </c>
      <c r="K21" s="7">
        <f t="shared" si="1"/>
        <v>0.81924022798595586</v>
      </c>
      <c r="M21" s="4">
        <v>0</v>
      </c>
      <c r="N21" s="4"/>
      <c r="O21" s="4">
        <v>4463004785</v>
      </c>
      <c r="P21" s="4"/>
      <c r="Q21" s="4">
        <v>1103620510</v>
      </c>
      <c r="R21" s="4"/>
      <c r="S21" s="4">
        <f t="shared" si="2"/>
        <v>5566625295</v>
      </c>
      <c r="U21" s="7">
        <f t="shared" si="3"/>
        <v>1.9588986376695094E-2</v>
      </c>
      <c r="W21" s="5"/>
    </row>
    <row r="22" spans="1:23" ht="18.75">
      <c r="A22" s="2" t="s">
        <v>39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f t="shared" si="0"/>
        <v>0</v>
      </c>
      <c r="K22" s="7">
        <f t="shared" si="1"/>
        <v>0</v>
      </c>
      <c r="M22" s="4">
        <v>0</v>
      </c>
      <c r="N22" s="4"/>
      <c r="O22" s="4">
        <v>0</v>
      </c>
      <c r="P22" s="4"/>
      <c r="Q22" s="4">
        <v>5318762251</v>
      </c>
      <c r="R22" s="4"/>
      <c r="S22" s="4">
        <f t="shared" si="2"/>
        <v>5318762251</v>
      </c>
      <c r="U22" s="7">
        <f t="shared" si="3"/>
        <v>1.8716754901628264E-2</v>
      </c>
      <c r="W22" s="5"/>
    </row>
    <row r="23" spans="1:23" ht="18.75">
      <c r="A23" s="2" t="s">
        <v>115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f t="shared" si="0"/>
        <v>0</v>
      </c>
      <c r="K23" s="7">
        <f t="shared" si="1"/>
        <v>0</v>
      </c>
      <c r="M23" s="4">
        <v>0</v>
      </c>
      <c r="N23" s="4"/>
      <c r="O23" s="4">
        <v>0</v>
      </c>
      <c r="P23" s="4"/>
      <c r="Q23" s="4">
        <v>3455809541</v>
      </c>
      <c r="R23" s="4"/>
      <c r="S23" s="4">
        <f t="shared" si="2"/>
        <v>3455809541</v>
      </c>
      <c r="U23" s="7">
        <f t="shared" si="3"/>
        <v>1.216101361805455E-2</v>
      </c>
      <c r="W23" s="5"/>
    </row>
    <row r="24" spans="1:23" ht="18.75">
      <c r="A24" s="2" t="s">
        <v>47</v>
      </c>
      <c r="C24" s="4">
        <v>0</v>
      </c>
      <c r="D24" s="4"/>
      <c r="E24" s="4">
        <v>-3478825348</v>
      </c>
      <c r="F24" s="4"/>
      <c r="G24" s="4">
        <v>0</v>
      </c>
      <c r="H24" s="4"/>
      <c r="I24" s="4">
        <f t="shared" si="0"/>
        <v>-3478825348</v>
      </c>
      <c r="K24" s="7">
        <f t="shared" si="1"/>
        <v>1.0638607853810007</v>
      </c>
      <c r="M24" s="4">
        <v>0</v>
      </c>
      <c r="N24" s="4"/>
      <c r="O24" s="4">
        <v>-6585501622</v>
      </c>
      <c r="P24" s="4"/>
      <c r="Q24" s="4">
        <v>336409937</v>
      </c>
      <c r="R24" s="4"/>
      <c r="S24" s="4">
        <f t="shared" si="2"/>
        <v>-6249091685</v>
      </c>
      <c r="U24" s="7">
        <f t="shared" si="3"/>
        <v>-2.1990589521830493E-2</v>
      </c>
      <c r="W24" s="5"/>
    </row>
    <row r="25" spans="1:23" ht="18.75">
      <c r="A25" s="2" t="s">
        <v>132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f t="shared" si="0"/>
        <v>0</v>
      </c>
      <c r="K25" s="7">
        <f t="shared" si="1"/>
        <v>0</v>
      </c>
      <c r="M25" s="4">
        <v>0</v>
      </c>
      <c r="N25" s="4"/>
      <c r="O25" s="4">
        <v>0</v>
      </c>
      <c r="P25" s="4"/>
      <c r="Q25" s="4">
        <v>4073853398</v>
      </c>
      <c r="R25" s="4"/>
      <c r="S25" s="4">
        <f t="shared" si="2"/>
        <v>4073853398</v>
      </c>
      <c r="U25" s="7">
        <f t="shared" si="3"/>
        <v>1.4335913499648446E-2</v>
      </c>
      <c r="W25" s="5"/>
    </row>
    <row r="26" spans="1:23" ht="18.75">
      <c r="A26" s="2" t="s">
        <v>62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f t="shared" si="0"/>
        <v>0</v>
      </c>
      <c r="K26" s="7">
        <f t="shared" si="1"/>
        <v>0</v>
      </c>
      <c r="M26" s="4">
        <v>0</v>
      </c>
      <c r="N26" s="4"/>
      <c r="O26" s="4">
        <v>0</v>
      </c>
      <c r="P26" s="4"/>
      <c r="Q26" s="4">
        <v>6041279965</v>
      </c>
      <c r="R26" s="4"/>
      <c r="S26" s="4">
        <f t="shared" si="2"/>
        <v>6041279965</v>
      </c>
      <c r="U26" s="7">
        <f t="shared" si="3"/>
        <v>2.1259298885894565E-2</v>
      </c>
      <c r="W26" s="5"/>
    </row>
    <row r="27" spans="1:23" ht="18.75">
      <c r="A27" s="2" t="s">
        <v>57</v>
      </c>
      <c r="C27" s="4">
        <v>0</v>
      </c>
      <c r="D27" s="4"/>
      <c r="E27" s="4">
        <v>8012043000</v>
      </c>
      <c r="F27" s="4"/>
      <c r="G27" s="4">
        <v>0</v>
      </c>
      <c r="H27" s="4"/>
      <c r="I27" s="4">
        <f t="shared" si="0"/>
        <v>8012043000</v>
      </c>
      <c r="K27" s="7">
        <f t="shared" si="1"/>
        <v>-2.4501656466849306</v>
      </c>
      <c r="M27" s="4">
        <v>0</v>
      </c>
      <c r="N27" s="4"/>
      <c r="O27" s="4">
        <v>45626894901</v>
      </c>
      <c r="P27" s="4"/>
      <c r="Q27" s="4">
        <v>-672657386</v>
      </c>
      <c r="R27" s="4"/>
      <c r="S27" s="4">
        <f t="shared" si="2"/>
        <v>44954237515</v>
      </c>
      <c r="U27" s="7">
        <f t="shared" si="3"/>
        <v>0.15819421994274011</v>
      </c>
      <c r="W27" s="5"/>
    </row>
    <row r="28" spans="1:23" ht="18.75">
      <c r="A28" s="2" t="s">
        <v>45</v>
      </c>
      <c r="C28" s="4">
        <v>8352193036</v>
      </c>
      <c r="D28" s="4"/>
      <c r="E28" s="4">
        <v>-6657806854</v>
      </c>
      <c r="F28" s="4"/>
      <c r="G28" s="4">
        <v>0</v>
      </c>
      <c r="H28" s="4"/>
      <c r="I28" s="4">
        <f t="shared" si="0"/>
        <v>1694386182</v>
      </c>
      <c r="K28" s="7">
        <f t="shared" si="1"/>
        <v>-0.51816082556646792</v>
      </c>
      <c r="M28" s="4">
        <v>8352193036</v>
      </c>
      <c r="N28" s="4"/>
      <c r="O28" s="4">
        <v>3483409482</v>
      </c>
      <c r="P28" s="4"/>
      <c r="Q28" s="4">
        <v>3854621043</v>
      </c>
      <c r="R28" s="4"/>
      <c r="S28" s="4">
        <f t="shared" si="2"/>
        <v>15690223561</v>
      </c>
      <c r="U28" s="7">
        <f t="shared" si="3"/>
        <v>5.5213986804500619E-2</v>
      </c>
      <c r="W28" s="5"/>
    </row>
    <row r="29" spans="1:23" ht="18.75">
      <c r="A29" s="2" t="s">
        <v>28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f t="shared" si="0"/>
        <v>0</v>
      </c>
      <c r="K29" s="7">
        <f t="shared" si="1"/>
        <v>0</v>
      </c>
      <c r="M29" s="4">
        <v>3099441341</v>
      </c>
      <c r="N29" s="4"/>
      <c r="O29" s="4">
        <v>-2324645857</v>
      </c>
      <c r="P29" s="4"/>
      <c r="Q29" s="4">
        <v>960383526</v>
      </c>
      <c r="R29" s="4"/>
      <c r="S29" s="4">
        <f t="shared" si="2"/>
        <v>1735179010</v>
      </c>
      <c r="U29" s="7">
        <f t="shared" si="3"/>
        <v>6.1061048995964939E-3</v>
      </c>
      <c r="W29" s="5"/>
    </row>
    <row r="30" spans="1:23" ht="18.75">
      <c r="A30" s="2" t="s">
        <v>15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f t="shared" si="0"/>
        <v>0</v>
      </c>
      <c r="K30" s="7">
        <f t="shared" si="1"/>
        <v>0</v>
      </c>
      <c r="M30" s="4">
        <v>0</v>
      </c>
      <c r="N30" s="4"/>
      <c r="O30" s="4">
        <v>0</v>
      </c>
      <c r="P30" s="4"/>
      <c r="Q30" s="4">
        <v>-36722588744</v>
      </c>
      <c r="R30" s="4"/>
      <c r="S30" s="4">
        <f t="shared" si="2"/>
        <v>-36722588744</v>
      </c>
      <c r="U30" s="7">
        <f t="shared" si="3"/>
        <v>-0.12922700065142298</v>
      </c>
      <c r="W30" s="5"/>
    </row>
    <row r="31" spans="1:23" ht="18.75">
      <c r="A31" s="28" t="s">
        <v>37</v>
      </c>
      <c r="C31" s="4">
        <v>0</v>
      </c>
      <c r="D31" s="4"/>
      <c r="E31" s="4">
        <v>9039660677</v>
      </c>
      <c r="F31" s="4"/>
      <c r="G31" s="4">
        <v>0</v>
      </c>
      <c r="H31" s="4"/>
      <c r="I31" s="4">
        <f t="shared" si="0"/>
        <v>9039660677</v>
      </c>
      <c r="K31" s="7">
        <f t="shared" si="1"/>
        <v>-2.7644217646453022</v>
      </c>
      <c r="M31" s="4">
        <v>0</v>
      </c>
      <c r="N31" s="4"/>
      <c r="O31" s="4">
        <v>21695185582</v>
      </c>
      <c r="P31" s="4"/>
      <c r="Q31" s="4">
        <f>2665+8778694638-55897983000</f>
        <v>-47119285697</v>
      </c>
      <c r="R31" s="4"/>
      <c r="S31" s="4">
        <f t="shared" si="2"/>
        <v>-25424100115</v>
      </c>
      <c r="U31" s="7">
        <f t="shared" si="3"/>
        <v>-8.9467554289994145E-2</v>
      </c>
      <c r="W31" s="5"/>
    </row>
    <row r="32" spans="1:23" ht="18.75">
      <c r="A32" s="2" t="s">
        <v>41</v>
      </c>
      <c r="C32" s="4">
        <v>1880329025</v>
      </c>
      <c r="D32" s="4"/>
      <c r="E32" s="4">
        <v>-2592482400</v>
      </c>
      <c r="F32" s="4"/>
      <c r="G32" s="4">
        <v>0</v>
      </c>
      <c r="H32" s="4"/>
      <c r="I32" s="4">
        <f t="shared" si="0"/>
        <v>-712153375</v>
      </c>
      <c r="K32" s="7">
        <f t="shared" si="1"/>
        <v>0.217783870430517</v>
      </c>
      <c r="M32" s="4">
        <v>1880329025</v>
      </c>
      <c r="N32" s="4"/>
      <c r="O32" s="4">
        <v>1479146400</v>
      </c>
      <c r="P32" s="4"/>
      <c r="Q32" s="4">
        <v>0</v>
      </c>
      <c r="R32" s="4"/>
      <c r="S32" s="4">
        <f t="shared" si="2"/>
        <v>3359475425</v>
      </c>
      <c r="U32" s="7">
        <f t="shared" si="3"/>
        <v>1.1822013310699576E-2</v>
      </c>
      <c r="W32" s="5"/>
    </row>
    <row r="33" spans="1:23" ht="18.75">
      <c r="A33" s="2" t="s">
        <v>49</v>
      </c>
      <c r="C33" s="4">
        <v>0</v>
      </c>
      <c r="D33" s="4"/>
      <c r="E33" s="4">
        <v>-2405189526</v>
      </c>
      <c r="F33" s="4"/>
      <c r="G33" s="4">
        <v>0</v>
      </c>
      <c r="H33" s="4"/>
      <c r="I33" s="4">
        <f t="shared" si="0"/>
        <v>-2405189526</v>
      </c>
      <c r="K33" s="7">
        <f t="shared" si="1"/>
        <v>0.7355318425489743</v>
      </c>
      <c r="M33" s="4">
        <v>880423066</v>
      </c>
      <c r="N33" s="4"/>
      <c r="O33" s="4">
        <v>-1415538792</v>
      </c>
      <c r="P33" s="4"/>
      <c r="Q33" s="4">
        <v>0</v>
      </c>
      <c r="R33" s="4"/>
      <c r="S33" s="4">
        <f t="shared" si="2"/>
        <v>-535115726</v>
      </c>
      <c r="U33" s="7">
        <f t="shared" si="3"/>
        <v>-1.8830753124311566E-3</v>
      </c>
      <c r="W33" s="5"/>
    </row>
    <row r="34" spans="1:23" ht="18.75">
      <c r="A34" s="2" t="s">
        <v>52</v>
      </c>
      <c r="C34" s="4">
        <v>0</v>
      </c>
      <c r="D34" s="4"/>
      <c r="E34" s="4">
        <v>254476800</v>
      </c>
      <c r="F34" s="4"/>
      <c r="G34" s="4">
        <v>0</v>
      </c>
      <c r="H34" s="4"/>
      <c r="I34" s="4">
        <f t="shared" si="0"/>
        <v>254476800</v>
      </c>
      <c r="K34" s="7">
        <f t="shared" si="1"/>
        <v>-7.7821638405873722E-2</v>
      </c>
      <c r="M34" s="4">
        <v>960000000</v>
      </c>
      <c r="N34" s="4"/>
      <c r="O34" s="4">
        <v>-1272384000</v>
      </c>
      <c r="P34" s="4"/>
      <c r="Q34" s="4">
        <v>0</v>
      </c>
      <c r="R34" s="4"/>
      <c r="S34" s="4">
        <f t="shared" si="2"/>
        <v>-312384000</v>
      </c>
      <c r="U34" s="7">
        <f t="shared" si="3"/>
        <v>-1.0992810897104796E-3</v>
      </c>
      <c r="W34" s="5"/>
    </row>
    <row r="35" spans="1:23" ht="18.75">
      <c r="A35" s="2" t="s">
        <v>21</v>
      </c>
      <c r="C35" s="4">
        <v>0</v>
      </c>
      <c r="D35" s="4"/>
      <c r="E35" s="4">
        <v>-3053029713</v>
      </c>
      <c r="F35" s="4"/>
      <c r="G35" s="4">
        <v>0</v>
      </c>
      <c r="H35" s="4"/>
      <c r="I35" s="4">
        <f t="shared" si="0"/>
        <v>-3053029713</v>
      </c>
      <c r="K35" s="7">
        <f t="shared" si="1"/>
        <v>0.93364807466721689</v>
      </c>
      <c r="M35" s="4">
        <v>15125000000</v>
      </c>
      <c r="N35" s="4"/>
      <c r="O35" s="4">
        <v>-4113681063</v>
      </c>
      <c r="P35" s="4"/>
      <c r="Q35" s="4">
        <v>0</v>
      </c>
      <c r="R35" s="4"/>
      <c r="S35" s="4">
        <f t="shared" si="2"/>
        <v>11011318937</v>
      </c>
      <c r="U35" s="7">
        <f t="shared" si="3"/>
        <v>3.8748894566351028E-2</v>
      </c>
      <c r="W35" s="5"/>
    </row>
    <row r="36" spans="1:23" ht="18.75">
      <c r="A36" s="2" t="s">
        <v>61</v>
      </c>
      <c r="C36" s="4">
        <v>0</v>
      </c>
      <c r="D36" s="4"/>
      <c r="E36" s="4">
        <v>552849435</v>
      </c>
      <c r="F36" s="4"/>
      <c r="G36" s="4">
        <v>0</v>
      </c>
      <c r="H36" s="4"/>
      <c r="I36" s="4">
        <f t="shared" si="0"/>
        <v>552849435</v>
      </c>
      <c r="K36" s="7">
        <f t="shared" si="1"/>
        <v>-0.16906707732674092</v>
      </c>
      <c r="M36" s="4">
        <v>1837847219</v>
      </c>
      <c r="N36" s="4"/>
      <c r="O36" s="4">
        <v>2598305933</v>
      </c>
      <c r="P36" s="4"/>
      <c r="Q36" s="4">
        <v>0</v>
      </c>
      <c r="R36" s="4"/>
      <c r="S36" s="4">
        <f t="shared" si="2"/>
        <v>4436153152</v>
      </c>
      <c r="U36" s="7">
        <f t="shared" si="3"/>
        <v>1.5610848414301434E-2</v>
      </c>
      <c r="W36" s="5"/>
    </row>
    <row r="37" spans="1:23" ht="18.75">
      <c r="A37" s="2" t="s">
        <v>25</v>
      </c>
      <c r="C37" s="4">
        <v>0</v>
      </c>
      <c r="D37" s="4"/>
      <c r="E37" s="4">
        <v>16143997804</v>
      </c>
      <c r="F37" s="4"/>
      <c r="G37" s="4">
        <v>0</v>
      </c>
      <c r="H37" s="4"/>
      <c r="I37" s="4">
        <f t="shared" si="0"/>
        <v>16143997804</v>
      </c>
      <c r="K37" s="7">
        <f t="shared" si="1"/>
        <v>-4.9370015637107487</v>
      </c>
      <c r="M37" s="4">
        <v>8114695180</v>
      </c>
      <c r="N37" s="4"/>
      <c r="O37" s="4">
        <v>19048800177</v>
      </c>
      <c r="P37" s="4"/>
      <c r="Q37" s="4">
        <v>0</v>
      </c>
      <c r="R37" s="4"/>
      <c r="S37" s="4">
        <f t="shared" si="2"/>
        <v>27163495357</v>
      </c>
      <c r="U37" s="7">
        <f t="shared" si="3"/>
        <v>9.5588496134208265E-2</v>
      </c>
      <c r="W37" s="5"/>
    </row>
    <row r="38" spans="1:23" ht="18.75">
      <c r="A38" s="2" t="s">
        <v>53</v>
      </c>
      <c r="C38" s="4">
        <v>0</v>
      </c>
      <c r="D38" s="4"/>
      <c r="E38" s="4">
        <v>-3200514951</v>
      </c>
      <c r="F38" s="4"/>
      <c r="G38" s="4">
        <v>0</v>
      </c>
      <c r="H38" s="4"/>
      <c r="I38" s="4">
        <f t="shared" si="0"/>
        <v>-3200514951</v>
      </c>
      <c r="K38" s="7">
        <f t="shared" si="1"/>
        <v>0.97875058641618662</v>
      </c>
      <c r="M38" s="4">
        <v>3756284000</v>
      </c>
      <c r="N38" s="4"/>
      <c r="O38" s="4">
        <v>-3627250278</v>
      </c>
      <c r="P38" s="4"/>
      <c r="Q38" s="4">
        <v>0</v>
      </c>
      <c r="R38" s="4"/>
      <c r="S38" s="4">
        <f t="shared" si="2"/>
        <v>129033722</v>
      </c>
      <c r="U38" s="7">
        <f t="shared" si="3"/>
        <v>4.5407040863027263E-4</v>
      </c>
      <c r="W38" s="5"/>
    </row>
    <row r="39" spans="1:23" ht="18.75">
      <c r="A39" s="2" t="s">
        <v>56</v>
      </c>
      <c r="C39" s="4">
        <v>0</v>
      </c>
      <c r="D39" s="4"/>
      <c r="E39" s="4">
        <v>-3230662500</v>
      </c>
      <c r="F39" s="4"/>
      <c r="G39" s="4">
        <v>0</v>
      </c>
      <c r="H39" s="4"/>
      <c r="I39" s="4">
        <f t="shared" si="0"/>
        <v>-3230662500</v>
      </c>
      <c r="K39" s="7">
        <f t="shared" si="1"/>
        <v>0.9879700188245687</v>
      </c>
      <c r="M39" s="4">
        <v>942379182</v>
      </c>
      <c r="N39" s="4"/>
      <c r="O39" s="4">
        <v>-2492758800</v>
      </c>
      <c r="P39" s="4"/>
      <c r="Q39" s="4">
        <v>0</v>
      </c>
      <c r="R39" s="4"/>
      <c r="S39" s="4">
        <f t="shared" si="2"/>
        <v>-1550379618</v>
      </c>
      <c r="U39" s="7">
        <f t="shared" si="3"/>
        <v>-5.4557947780294672E-3</v>
      </c>
      <c r="W39" s="5"/>
    </row>
    <row r="40" spans="1:23" ht="18.75">
      <c r="A40" s="2" t="s">
        <v>18</v>
      </c>
      <c r="C40" s="4">
        <v>0</v>
      </c>
      <c r="D40" s="4"/>
      <c r="E40" s="4">
        <v>-1252582038</v>
      </c>
      <c r="F40" s="4"/>
      <c r="G40" s="4">
        <v>0</v>
      </c>
      <c r="H40" s="4"/>
      <c r="I40" s="4">
        <f t="shared" si="0"/>
        <v>-1252582038</v>
      </c>
      <c r="K40" s="7">
        <f t="shared" si="1"/>
        <v>0.38305254716708309</v>
      </c>
      <c r="M40" s="4">
        <v>440000000</v>
      </c>
      <c r="N40" s="4"/>
      <c r="O40" s="4">
        <v>-2452758213</v>
      </c>
      <c r="P40" s="4"/>
      <c r="Q40" s="4">
        <v>0</v>
      </c>
      <c r="R40" s="4"/>
      <c r="S40" s="4">
        <f t="shared" si="2"/>
        <v>-2012758213</v>
      </c>
      <c r="U40" s="7">
        <f t="shared" si="3"/>
        <v>-7.0829077088146565E-3</v>
      </c>
      <c r="W40" s="5"/>
    </row>
    <row r="41" spans="1:23" ht="18.75">
      <c r="A41" s="2" t="s">
        <v>19</v>
      </c>
      <c r="C41" s="4">
        <v>5776372203</v>
      </c>
      <c r="D41" s="4"/>
      <c r="E41" s="4">
        <v>3677985000</v>
      </c>
      <c r="F41" s="4"/>
      <c r="G41" s="4">
        <v>0</v>
      </c>
      <c r="H41" s="4"/>
      <c r="I41" s="4">
        <f t="shared" si="0"/>
        <v>9454357203</v>
      </c>
      <c r="K41" s="7">
        <f t="shared" si="1"/>
        <v>-2.89124025298901</v>
      </c>
      <c r="M41" s="4">
        <v>5776372203</v>
      </c>
      <c r="N41" s="4"/>
      <c r="O41" s="4">
        <v>2485125000</v>
      </c>
      <c r="P41" s="4"/>
      <c r="Q41" s="4">
        <v>0</v>
      </c>
      <c r="R41" s="4"/>
      <c r="S41" s="4">
        <f t="shared" si="2"/>
        <v>8261497203</v>
      </c>
      <c r="U41" s="7">
        <f t="shared" si="3"/>
        <v>2.9072256094914976E-2</v>
      </c>
      <c r="W41" s="5"/>
    </row>
    <row r="42" spans="1:23" ht="18.75">
      <c r="A42" s="2" t="s">
        <v>44</v>
      </c>
      <c r="C42" s="4">
        <v>0</v>
      </c>
      <c r="D42" s="4"/>
      <c r="E42" s="4">
        <v>3563001248</v>
      </c>
      <c r="F42" s="4"/>
      <c r="G42" s="4">
        <v>0</v>
      </c>
      <c r="H42" s="4"/>
      <c r="I42" s="4">
        <f t="shared" si="0"/>
        <v>3563001248</v>
      </c>
      <c r="K42" s="7">
        <f t="shared" si="1"/>
        <v>-1.0896026465341155</v>
      </c>
      <c r="M42" s="4">
        <v>0</v>
      </c>
      <c r="N42" s="4"/>
      <c r="O42" s="4">
        <v>14791853668</v>
      </c>
      <c r="P42" s="4"/>
      <c r="Q42" s="4">
        <v>0</v>
      </c>
      <c r="R42" s="4"/>
      <c r="S42" s="4">
        <f t="shared" si="2"/>
        <v>14791853668</v>
      </c>
      <c r="U42" s="7">
        <f t="shared" si="3"/>
        <v>5.2052617992589235E-2</v>
      </c>
      <c r="W42" s="5"/>
    </row>
    <row r="43" spans="1:23" ht="18.75">
      <c r="A43" s="2" t="s">
        <v>16</v>
      </c>
      <c r="C43" s="4">
        <v>0</v>
      </c>
      <c r="D43" s="4"/>
      <c r="E43" s="4">
        <v>-4073645170</v>
      </c>
      <c r="F43" s="4"/>
      <c r="G43" s="4">
        <v>0</v>
      </c>
      <c r="H43" s="4"/>
      <c r="I43" s="4">
        <f t="shared" si="0"/>
        <v>-4073645170</v>
      </c>
      <c r="K43" s="7">
        <f t="shared" si="1"/>
        <v>1.2457628413025235</v>
      </c>
      <c r="M43" s="4">
        <v>0</v>
      </c>
      <c r="N43" s="4"/>
      <c r="O43" s="4">
        <v>-4851341066</v>
      </c>
      <c r="P43" s="4"/>
      <c r="Q43" s="4">
        <v>0</v>
      </c>
      <c r="R43" s="4"/>
      <c r="S43" s="4">
        <f t="shared" si="2"/>
        <v>-4851341066</v>
      </c>
      <c r="U43" s="7">
        <f t="shared" si="3"/>
        <v>-1.7071897067678497E-2</v>
      </c>
      <c r="W43" s="5"/>
    </row>
    <row r="44" spans="1:23" ht="18.75">
      <c r="A44" s="2" t="s">
        <v>43</v>
      </c>
      <c r="C44" s="4">
        <v>0</v>
      </c>
      <c r="D44" s="4"/>
      <c r="E44" s="4">
        <v>-758460150</v>
      </c>
      <c r="F44" s="4"/>
      <c r="G44" s="4">
        <v>0</v>
      </c>
      <c r="H44" s="4"/>
      <c r="I44" s="4">
        <f t="shared" si="0"/>
        <v>-758460150</v>
      </c>
      <c r="K44" s="7">
        <f t="shared" si="1"/>
        <v>0.23194496134250644</v>
      </c>
      <c r="M44" s="4">
        <v>0</v>
      </c>
      <c r="N44" s="4"/>
      <c r="O44" s="4">
        <v>-6478784326</v>
      </c>
      <c r="P44" s="4"/>
      <c r="Q44" s="4">
        <v>0</v>
      </c>
      <c r="R44" s="4"/>
      <c r="S44" s="4">
        <f t="shared" si="2"/>
        <v>-6478784326</v>
      </c>
      <c r="U44" s="7">
        <f t="shared" si="3"/>
        <v>-2.2798879244405781E-2</v>
      </c>
      <c r="W44" s="5"/>
    </row>
    <row r="45" spans="1:23" ht="18.75">
      <c r="A45" s="2" t="s">
        <v>20</v>
      </c>
      <c r="C45" s="4">
        <v>0</v>
      </c>
      <c r="D45" s="4"/>
      <c r="E45" s="4">
        <v>222667200</v>
      </c>
      <c r="F45" s="4"/>
      <c r="G45" s="4">
        <v>0</v>
      </c>
      <c r="H45" s="4"/>
      <c r="I45" s="4">
        <f t="shared" si="0"/>
        <v>222667200</v>
      </c>
      <c r="K45" s="7">
        <f t="shared" si="1"/>
        <v>-6.8093933605139503E-2</v>
      </c>
      <c r="M45" s="4">
        <v>0</v>
      </c>
      <c r="N45" s="4"/>
      <c r="O45" s="4">
        <v>105033720</v>
      </c>
      <c r="P45" s="4"/>
      <c r="Q45" s="4">
        <v>0</v>
      </c>
      <c r="R45" s="4"/>
      <c r="S45" s="4">
        <f t="shared" si="2"/>
        <v>105033720</v>
      </c>
      <c r="U45" s="7">
        <f t="shared" si="3"/>
        <v>3.6961426378414192E-4</v>
      </c>
      <c r="W45" s="5"/>
    </row>
    <row r="46" spans="1:23" ht="18.75">
      <c r="A46" s="2" t="s">
        <v>34</v>
      </c>
      <c r="C46" s="4">
        <v>0</v>
      </c>
      <c r="D46" s="4"/>
      <c r="E46" s="4">
        <v>-1738593450</v>
      </c>
      <c r="F46" s="4"/>
      <c r="G46" s="4">
        <v>0</v>
      </c>
      <c r="H46" s="4"/>
      <c r="I46" s="4">
        <f t="shared" si="0"/>
        <v>-1738593450</v>
      </c>
      <c r="K46" s="7">
        <f t="shared" si="1"/>
        <v>0.53167986551512947</v>
      </c>
      <c r="M46" s="4">
        <v>0</v>
      </c>
      <c r="N46" s="4"/>
      <c r="O46" s="4">
        <v>-4078587150</v>
      </c>
      <c r="P46" s="4"/>
      <c r="Q46" s="4">
        <v>0</v>
      </c>
      <c r="R46" s="4"/>
      <c r="S46" s="4">
        <f t="shared" si="2"/>
        <v>-4078587150</v>
      </c>
      <c r="U46" s="7">
        <f t="shared" si="3"/>
        <v>-1.4352571600117674E-2</v>
      </c>
      <c r="W46" s="5"/>
    </row>
    <row r="47" spans="1:23" ht="18.75">
      <c r="A47" s="2" t="s">
        <v>22</v>
      </c>
      <c r="C47" s="4">
        <v>0</v>
      </c>
      <c r="D47" s="4"/>
      <c r="E47" s="4">
        <v>4830736573</v>
      </c>
      <c r="F47" s="4"/>
      <c r="G47" s="4">
        <v>0</v>
      </c>
      <c r="H47" s="4"/>
      <c r="I47" s="4">
        <f t="shared" si="0"/>
        <v>4830736573</v>
      </c>
      <c r="K47" s="7">
        <f t="shared" si="1"/>
        <v>-1.4772892256505725</v>
      </c>
      <c r="M47" s="4">
        <v>0</v>
      </c>
      <c r="N47" s="4"/>
      <c r="O47" s="4">
        <v>6919357660</v>
      </c>
      <c r="P47" s="4"/>
      <c r="Q47" s="4">
        <v>0</v>
      </c>
      <c r="R47" s="4"/>
      <c r="S47" s="4">
        <f t="shared" si="2"/>
        <v>6919357660</v>
      </c>
      <c r="U47" s="7">
        <f t="shared" si="3"/>
        <v>2.4349259336526052E-2</v>
      </c>
      <c r="W47" s="5"/>
    </row>
    <row r="48" spans="1:23" ht="18.75">
      <c r="A48" s="2" t="s">
        <v>31</v>
      </c>
      <c r="C48" s="4">
        <v>0</v>
      </c>
      <c r="D48" s="4"/>
      <c r="E48" s="4">
        <v>-2134047663</v>
      </c>
      <c r="F48" s="4"/>
      <c r="G48" s="4">
        <v>0</v>
      </c>
      <c r="H48" s="4"/>
      <c r="I48" s="4">
        <f t="shared" si="0"/>
        <v>-2134047663</v>
      </c>
      <c r="K48" s="7">
        <f t="shared" si="1"/>
        <v>0.65261385545120754</v>
      </c>
      <c r="M48" s="4">
        <v>0</v>
      </c>
      <c r="N48" s="4"/>
      <c r="O48" s="4">
        <v>3829319172</v>
      </c>
      <c r="P48" s="4"/>
      <c r="Q48" s="4">
        <v>0</v>
      </c>
      <c r="R48" s="4"/>
      <c r="S48" s="4">
        <f t="shared" si="2"/>
        <v>3829319172</v>
      </c>
      <c r="U48" s="7">
        <f t="shared" si="3"/>
        <v>1.3475396154237707E-2</v>
      </c>
      <c r="W48" s="5"/>
    </row>
    <row r="49" spans="1:23" ht="18.75">
      <c r="A49" s="2" t="s">
        <v>59</v>
      </c>
      <c r="C49" s="4">
        <v>0</v>
      </c>
      <c r="D49" s="4"/>
      <c r="E49" s="4">
        <v>-879840223</v>
      </c>
      <c r="F49" s="4"/>
      <c r="G49" s="4">
        <v>0</v>
      </c>
      <c r="H49" s="4"/>
      <c r="I49" s="4">
        <f t="shared" si="0"/>
        <v>-879840223</v>
      </c>
      <c r="K49" s="7">
        <f t="shared" si="1"/>
        <v>0.26906424353516428</v>
      </c>
      <c r="M49" s="4">
        <v>0</v>
      </c>
      <c r="N49" s="4"/>
      <c r="O49" s="4">
        <v>1790072732</v>
      </c>
      <c r="P49" s="4"/>
      <c r="Q49" s="4">
        <v>0</v>
      </c>
      <c r="R49" s="4"/>
      <c r="S49" s="4">
        <f t="shared" si="2"/>
        <v>1790072732</v>
      </c>
      <c r="U49" s="7">
        <f t="shared" si="3"/>
        <v>6.2992762225145185E-3</v>
      </c>
      <c r="W49" s="5"/>
    </row>
    <row r="50" spans="1:23" ht="18.75">
      <c r="A50" s="2" t="s">
        <v>46</v>
      </c>
      <c r="C50" s="4">
        <v>0</v>
      </c>
      <c r="D50" s="4"/>
      <c r="E50" s="4">
        <v>775359000</v>
      </c>
      <c r="F50" s="4"/>
      <c r="G50" s="4">
        <v>0</v>
      </c>
      <c r="H50" s="4"/>
      <c r="I50" s="4">
        <f t="shared" si="0"/>
        <v>775359000</v>
      </c>
      <c r="K50" s="7">
        <f t="shared" si="1"/>
        <v>-0.23711280451789649</v>
      </c>
      <c r="M50" s="4">
        <v>0</v>
      </c>
      <c r="N50" s="4"/>
      <c r="O50" s="4">
        <v>9201774920</v>
      </c>
      <c r="P50" s="4"/>
      <c r="Q50" s="4">
        <v>0</v>
      </c>
      <c r="R50" s="4"/>
      <c r="S50" s="4">
        <f t="shared" si="2"/>
        <v>9201774920</v>
      </c>
      <c r="U50" s="7">
        <f t="shared" si="3"/>
        <v>3.2381098780117294E-2</v>
      </c>
      <c r="W50" s="5"/>
    </row>
    <row r="51" spans="1:23" ht="18.75">
      <c r="A51" s="2" t="s">
        <v>14</v>
      </c>
      <c r="C51" s="4">
        <v>0</v>
      </c>
      <c r="D51" s="4"/>
      <c r="E51" s="4">
        <v>-7860462809</v>
      </c>
      <c r="F51" s="4"/>
      <c r="G51" s="4">
        <v>0</v>
      </c>
      <c r="H51" s="4"/>
      <c r="I51" s="4">
        <f t="shared" si="0"/>
        <v>-7860462809</v>
      </c>
      <c r="K51" s="7">
        <f t="shared" si="1"/>
        <v>2.4038108559397808</v>
      </c>
      <c r="M51" s="4">
        <v>0</v>
      </c>
      <c r="N51" s="4"/>
      <c r="O51" s="4">
        <v>-2031182616</v>
      </c>
      <c r="P51" s="4"/>
      <c r="Q51" s="4">
        <v>0</v>
      </c>
      <c r="R51" s="4"/>
      <c r="S51" s="4">
        <f t="shared" si="2"/>
        <v>-2031182616</v>
      </c>
      <c r="U51" s="7">
        <f t="shared" si="3"/>
        <v>-7.14774328876467E-3</v>
      </c>
      <c r="W51" s="5"/>
    </row>
    <row r="52" spans="1:23" ht="18.75">
      <c r="A52" s="2" t="s">
        <v>30</v>
      </c>
      <c r="C52" s="4">
        <v>0</v>
      </c>
      <c r="D52" s="4"/>
      <c r="E52" s="4">
        <v>-5142374409</v>
      </c>
      <c r="F52" s="4"/>
      <c r="G52" s="4">
        <v>0</v>
      </c>
      <c r="H52" s="4"/>
      <c r="I52" s="4">
        <f t="shared" si="0"/>
        <v>-5142374409</v>
      </c>
      <c r="K52" s="7">
        <f t="shared" si="1"/>
        <v>1.5725913002867711</v>
      </c>
      <c r="M52" s="4">
        <v>0</v>
      </c>
      <c r="N52" s="4"/>
      <c r="O52" s="4">
        <v>-2883574434</v>
      </c>
      <c r="P52" s="4"/>
      <c r="Q52" s="4">
        <v>0</v>
      </c>
      <c r="R52" s="4"/>
      <c r="S52" s="4">
        <f t="shared" si="2"/>
        <v>-2883574434</v>
      </c>
      <c r="U52" s="7">
        <f t="shared" si="3"/>
        <v>-1.0147314990744723E-2</v>
      </c>
      <c r="W52" s="5"/>
    </row>
    <row r="53" spans="1:23" ht="18.75">
      <c r="A53" s="2" t="s">
        <v>55</v>
      </c>
      <c r="C53" s="4">
        <v>0</v>
      </c>
      <c r="D53" s="4"/>
      <c r="E53" s="4">
        <v>-1367182869</v>
      </c>
      <c r="F53" s="4"/>
      <c r="G53" s="4">
        <v>0</v>
      </c>
      <c r="H53" s="4"/>
      <c r="I53" s="4">
        <f t="shared" si="0"/>
        <v>-1367182869</v>
      </c>
      <c r="K53" s="7">
        <f t="shared" si="1"/>
        <v>0.41809866701413656</v>
      </c>
      <c r="M53" s="4">
        <v>0</v>
      </c>
      <c r="N53" s="4"/>
      <c r="O53" s="4">
        <v>11086610187</v>
      </c>
      <c r="P53" s="4"/>
      <c r="Q53" s="4">
        <v>0</v>
      </c>
      <c r="R53" s="4"/>
      <c r="S53" s="4">
        <f t="shared" si="2"/>
        <v>11086610187</v>
      </c>
      <c r="U53" s="7">
        <f t="shared" si="3"/>
        <v>3.901384490742376E-2</v>
      </c>
      <c r="W53" s="5"/>
    </row>
    <row r="54" spans="1:23" ht="18.75">
      <c r="A54" s="2" t="s">
        <v>40</v>
      </c>
      <c r="C54" s="4">
        <v>0</v>
      </c>
      <c r="D54" s="4"/>
      <c r="E54" s="4">
        <v>-4551754950</v>
      </c>
      <c r="F54" s="4"/>
      <c r="G54" s="4">
        <v>0</v>
      </c>
      <c r="H54" s="4"/>
      <c r="I54" s="4">
        <f t="shared" si="0"/>
        <v>-4551754950</v>
      </c>
      <c r="K54" s="7">
        <f t="shared" si="1"/>
        <v>1.3919737588300616</v>
      </c>
      <c r="M54" s="4">
        <v>0</v>
      </c>
      <c r="N54" s="4"/>
      <c r="O54" s="4">
        <v>10973228172</v>
      </c>
      <c r="P54" s="4"/>
      <c r="Q54" s="4">
        <v>0</v>
      </c>
      <c r="R54" s="4"/>
      <c r="S54" s="4">
        <f t="shared" si="2"/>
        <v>10973228172</v>
      </c>
      <c r="U54" s="7">
        <f t="shared" si="3"/>
        <v>3.8614852945598667E-2</v>
      </c>
      <c r="W54" s="5"/>
    </row>
    <row r="55" spans="1:23" ht="18.75">
      <c r="A55" s="2" t="s">
        <v>63</v>
      </c>
      <c r="C55" s="4">
        <v>0</v>
      </c>
      <c r="D55" s="4"/>
      <c r="E55" s="4">
        <v>129958659</v>
      </c>
      <c r="F55" s="4"/>
      <c r="G55" s="4">
        <v>0</v>
      </c>
      <c r="H55" s="4"/>
      <c r="I55" s="4">
        <f t="shared" si="0"/>
        <v>129958659</v>
      </c>
      <c r="K55" s="7">
        <f t="shared" si="1"/>
        <v>-3.9742702550528169E-2</v>
      </c>
      <c r="M55" s="4">
        <v>0</v>
      </c>
      <c r="N55" s="4"/>
      <c r="O55" s="4">
        <v>-39901081</v>
      </c>
      <c r="P55" s="4"/>
      <c r="Q55" s="4">
        <v>0</v>
      </c>
      <c r="R55" s="4"/>
      <c r="S55" s="4">
        <f t="shared" si="2"/>
        <v>-39901081</v>
      </c>
      <c r="U55" s="7">
        <f t="shared" si="3"/>
        <v>-1.4041213315120528E-4</v>
      </c>
      <c r="W55" s="5"/>
    </row>
    <row r="56" spans="1:23" ht="18.75">
      <c r="A56" s="2" t="s">
        <v>24</v>
      </c>
      <c r="C56" s="4">
        <v>0</v>
      </c>
      <c r="D56" s="4"/>
      <c r="E56" s="4">
        <v>-341754390</v>
      </c>
      <c r="F56" s="4"/>
      <c r="G56" s="4">
        <v>0</v>
      </c>
      <c r="H56" s="4"/>
      <c r="I56" s="4">
        <f t="shared" si="0"/>
        <v>-341754390</v>
      </c>
      <c r="K56" s="7">
        <f t="shared" si="1"/>
        <v>0.10451202845288822</v>
      </c>
      <c r="M56" s="4">
        <v>0</v>
      </c>
      <c r="N56" s="4"/>
      <c r="O56" s="4">
        <v>-1417117680</v>
      </c>
      <c r="P56" s="4"/>
      <c r="Q56" s="4">
        <v>0</v>
      </c>
      <c r="R56" s="4"/>
      <c r="S56" s="4">
        <f t="shared" si="2"/>
        <v>-1417117680</v>
      </c>
      <c r="U56" s="7">
        <f t="shared" si="3"/>
        <v>-4.9868452530167579E-3</v>
      </c>
      <c r="W56" s="5"/>
    </row>
    <row r="57" spans="1:23" ht="18.75">
      <c r="A57" s="2" t="s">
        <v>50</v>
      </c>
      <c r="C57" s="4">
        <v>0</v>
      </c>
      <c r="D57" s="4"/>
      <c r="E57" s="4">
        <v>747119471</v>
      </c>
      <c r="F57" s="4"/>
      <c r="G57" s="4">
        <v>0</v>
      </c>
      <c r="H57" s="4"/>
      <c r="I57" s="4">
        <f t="shared" si="0"/>
        <v>747119471</v>
      </c>
      <c r="K57" s="7">
        <f t="shared" si="1"/>
        <v>-0.22847686436700579</v>
      </c>
      <c r="M57" s="4">
        <v>0</v>
      </c>
      <c r="N57" s="4"/>
      <c r="O57" s="4">
        <v>11082272153</v>
      </c>
      <c r="P57" s="4"/>
      <c r="Q57" s="4">
        <v>0</v>
      </c>
      <c r="R57" s="4"/>
      <c r="S57" s="4">
        <f t="shared" si="2"/>
        <v>11082272153</v>
      </c>
      <c r="U57" s="7">
        <f t="shared" si="3"/>
        <v>3.8998579340868748E-2</v>
      </c>
      <c r="W57" s="5"/>
    </row>
    <row r="58" spans="1:23" ht="18.75">
      <c r="A58" s="2" t="s">
        <v>58</v>
      </c>
      <c r="C58" s="4">
        <v>0</v>
      </c>
      <c r="D58" s="4"/>
      <c r="E58" s="4">
        <v>1134215275</v>
      </c>
      <c r="F58" s="4"/>
      <c r="G58" s="4">
        <v>0</v>
      </c>
      <c r="H58" s="4"/>
      <c r="I58" s="4">
        <f t="shared" si="0"/>
        <v>1134215275</v>
      </c>
      <c r="K58" s="7">
        <f t="shared" si="1"/>
        <v>-0.34685476634989371</v>
      </c>
      <c r="M58" s="4">
        <v>0</v>
      </c>
      <c r="N58" s="4"/>
      <c r="O58" s="4">
        <v>-3340385808</v>
      </c>
      <c r="P58" s="4"/>
      <c r="Q58" s="4">
        <v>0</v>
      </c>
      <c r="R58" s="4"/>
      <c r="S58" s="4">
        <f t="shared" si="2"/>
        <v>-3340385808</v>
      </c>
      <c r="U58" s="7">
        <f t="shared" si="3"/>
        <v>-1.1754836838863901E-2</v>
      </c>
      <c r="W58" s="5"/>
    </row>
    <row r="59" spans="1:23" ht="18.75">
      <c r="A59" s="2" t="s">
        <v>60</v>
      </c>
      <c r="C59" s="4">
        <v>0</v>
      </c>
      <c r="D59" s="4"/>
      <c r="E59" s="4">
        <v>2791292400</v>
      </c>
      <c r="F59" s="4"/>
      <c r="G59" s="4">
        <v>0</v>
      </c>
      <c r="H59" s="4"/>
      <c r="I59" s="4">
        <f t="shared" si="0"/>
        <v>2791292400</v>
      </c>
      <c r="K59" s="7">
        <f t="shared" si="1"/>
        <v>-0.85360609626442741</v>
      </c>
      <c r="M59" s="4">
        <v>0</v>
      </c>
      <c r="N59" s="4"/>
      <c r="O59" s="4">
        <v>15687063288</v>
      </c>
      <c r="P59" s="4"/>
      <c r="Q59" s="4">
        <v>0</v>
      </c>
      <c r="R59" s="4"/>
      <c r="S59" s="4">
        <f t="shared" si="2"/>
        <v>15687063288</v>
      </c>
      <c r="U59" s="7">
        <f t="shared" si="3"/>
        <v>5.520286578566732E-2</v>
      </c>
      <c r="W59" s="5"/>
    </row>
    <row r="60" spans="1:23" ht="18.75">
      <c r="A60" s="2" t="s">
        <v>54</v>
      </c>
      <c r="C60" s="4">
        <v>0</v>
      </c>
      <c r="D60" s="4"/>
      <c r="E60" s="4">
        <v>-97378088</v>
      </c>
      <c r="F60" s="4"/>
      <c r="G60" s="4">
        <v>0</v>
      </c>
      <c r="H60" s="4"/>
      <c r="I60" s="4">
        <f t="shared" si="0"/>
        <v>-97378088</v>
      </c>
      <c r="K60" s="7">
        <f t="shared" si="1"/>
        <v>2.9779226841076874E-2</v>
      </c>
      <c r="M60" s="4">
        <v>0</v>
      </c>
      <c r="N60" s="4"/>
      <c r="O60" s="4">
        <v>-2642957438</v>
      </c>
      <c r="P60" s="4"/>
      <c r="Q60" s="4">
        <v>0</v>
      </c>
      <c r="R60" s="4"/>
      <c r="S60" s="4">
        <f t="shared" si="2"/>
        <v>-2642957438</v>
      </c>
      <c r="U60" s="7">
        <f t="shared" si="3"/>
        <v>-9.3005824001967368E-3</v>
      </c>
      <c r="W60" s="5"/>
    </row>
    <row r="61" spans="1:23" ht="18.75">
      <c r="A61" s="2" t="s">
        <v>26</v>
      </c>
      <c r="C61" s="4">
        <v>0</v>
      </c>
      <c r="D61" s="4"/>
      <c r="E61" s="4">
        <v>-2094960359</v>
      </c>
      <c r="F61" s="4"/>
      <c r="G61" s="4">
        <v>0</v>
      </c>
      <c r="H61" s="4"/>
      <c r="I61" s="4">
        <f t="shared" si="0"/>
        <v>-2094960359</v>
      </c>
      <c r="K61" s="7">
        <f t="shared" si="1"/>
        <v>0.64066055346788942</v>
      </c>
      <c r="M61" s="4">
        <v>0</v>
      </c>
      <c r="N61" s="4"/>
      <c r="O61" s="4">
        <v>-5560073490</v>
      </c>
      <c r="P61" s="4"/>
      <c r="Q61" s="4">
        <v>0</v>
      </c>
      <c r="R61" s="4"/>
      <c r="S61" s="4">
        <f t="shared" si="2"/>
        <v>-5560073490</v>
      </c>
      <c r="U61" s="7">
        <f t="shared" si="3"/>
        <v>-1.9565930537279598E-2</v>
      </c>
      <c r="W61" s="5"/>
    </row>
    <row r="62" spans="1:23" ht="18.75">
      <c r="A62" s="2" t="s">
        <v>33</v>
      </c>
      <c r="C62" s="4">
        <v>0</v>
      </c>
      <c r="D62" s="4"/>
      <c r="E62" s="4">
        <v>216937576</v>
      </c>
      <c r="F62" s="4"/>
      <c r="G62" s="4">
        <v>0</v>
      </c>
      <c r="H62" s="4"/>
      <c r="I62" s="4">
        <f t="shared" si="0"/>
        <v>216937576</v>
      </c>
      <c r="K62" s="7">
        <f t="shared" si="1"/>
        <v>-6.6341755303897049E-2</v>
      </c>
      <c r="M62" s="4">
        <v>0</v>
      </c>
      <c r="N62" s="4"/>
      <c r="O62" s="4">
        <f>6490049129-11</f>
        <v>6490049118</v>
      </c>
      <c r="P62" s="4"/>
      <c r="Q62" s="4">
        <v>0</v>
      </c>
      <c r="R62" s="4"/>
      <c r="S62" s="4">
        <f t="shared" si="2"/>
        <v>6490049118</v>
      </c>
      <c r="U62" s="7">
        <f t="shared" si="3"/>
        <v>2.2838520112136274E-2</v>
      </c>
      <c r="W62" s="5"/>
    </row>
    <row r="63" spans="1:23" ht="18.75">
      <c r="A63" s="2" t="s">
        <v>17</v>
      </c>
      <c r="C63" s="4">
        <v>0</v>
      </c>
      <c r="D63" s="4"/>
      <c r="E63" s="4">
        <v>-6540102849</v>
      </c>
      <c r="F63" s="4"/>
      <c r="G63" s="4">
        <v>0</v>
      </c>
      <c r="H63" s="4"/>
      <c r="I63" s="4">
        <f t="shared" si="0"/>
        <v>-6540102849</v>
      </c>
      <c r="K63" s="7">
        <f t="shared" si="1"/>
        <v>2.0000311189550581</v>
      </c>
      <c r="M63" s="4">
        <v>0</v>
      </c>
      <c r="N63" s="4"/>
      <c r="O63" s="4">
        <v>-7516721538</v>
      </c>
      <c r="P63" s="4"/>
      <c r="Q63" s="4">
        <v>0</v>
      </c>
      <c r="R63" s="4"/>
      <c r="S63" s="4">
        <f t="shared" si="2"/>
        <v>-7516721538</v>
      </c>
      <c r="U63" s="7">
        <f t="shared" si="3"/>
        <v>-2.6451386253274409E-2</v>
      </c>
      <c r="W63" s="5"/>
    </row>
    <row r="64" spans="1:23" ht="18.75">
      <c r="A64" s="2" t="s">
        <v>35</v>
      </c>
      <c r="C64" s="4">
        <v>0</v>
      </c>
      <c r="D64" s="4"/>
      <c r="E64" s="4">
        <v>49702500</v>
      </c>
      <c r="F64" s="4"/>
      <c r="G64" s="4">
        <v>0</v>
      </c>
      <c r="H64" s="4"/>
      <c r="I64" s="4">
        <f t="shared" si="0"/>
        <v>49702500</v>
      </c>
      <c r="K64" s="7">
        <f t="shared" si="1"/>
        <v>-1.5199538751147211E-2</v>
      </c>
      <c r="M64" s="4">
        <v>0</v>
      </c>
      <c r="N64" s="4"/>
      <c r="O64" s="4">
        <v>-1212741000</v>
      </c>
      <c r="P64" s="4"/>
      <c r="Q64" s="4">
        <v>0</v>
      </c>
      <c r="R64" s="4"/>
      <c r="S64" s="4">
        <f t="shared" si="2"/>
        <v>-1212741000</v>
      </c>
      <c r="U64" s="7">
        <f t="shared" si="3"/>
        <v>-4.2676425425648458E-3</v>
      </c>
      <c r="W64" s="5"/>
    </row>
    <row r="65" spans="3:21" ht="19.5" thickBot="1">
      <c r="C65" s="8">
        <f>SUM(C8:C64)</f>
        <v>16008894264</v>
      </c>
      <c r="D65" s="4"/>
      <c r="E65" s="8">
        <f>SUM(E8:E64)</f>
        <v>-33697530269</v>
      </c>
      <c r="F65" s="4"/>
      <c r="G65" s="8">
        <f>SUM(G8:G64)</f>
        <v>14361107733</v>
      </c>
      <c r="H65" s="4"/>
      <c r="I65" s="8">
        <f>SUM(I8:I64)</f>
        <v>-3327528272</v>
      </c>
      <c r="K65" s="9">
        <f>SUM(K8:K64)</f>
        <v>1.0175925741321246</v>
      </c>
      <c r="M65" s="8">
        <f>SUM(M8:M64)</f>
        <v>51164964252</v>
      </c>
      <c r="N65" s="4"/>
      <c r="O65" s="8">
        <f>SUM(O8:O64)</f>
        <v>226158790780</v>
      </c>
      <c r="P65" s="4"/>
      <c r="Q65" s="8">
        <f>SUM(Q8:Q64)</f>
        <v>-5405353515</v>
      </c>
      <c r="R65" s="4"/>
      <c r="S65" s="8">
        <f>SUM(S8:S64)</f>
        <v>271918401517</v>
      </c>
      <c r="U65" s="9">
        <f>SUM(U8:U64)</f>
        <v>0.95688241629513504</v>
      </c>
    </row>
    <row r="66" spans="3:21" ht="19.5" thickTop="1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3:21">
      <c r="I67" s="3"/>
      <c r="Q67" s="10"/>
      <c r="S67" s="3"/>
    </row>
    <row r="68" spans="3:21">
      <c r="I68" s="3"/>
      <c r="S68" s="3"/>
    </row>
    <row r="69" spans="3:21">
      <c r="I69" s="3"/>
      <c r="S69" s="3"/>
    </row>
    <row r="70" spans="3:21">
      <c r="I70" s="3"/>
      <c r="S70" s="3"/>
    </row>
    <row r="71" spans="3:21">
      <c r="I71" s="3"/>
      <c r="S71" s="3"/>
    </row>
    <row r="72" spans="3:21">
      <c r="S72" s="3"/>
    </row>
    <row r="73" spans="3:21">
      <c r="I73" s="10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1"/>
  <sheetViews>
    <sheetView rightToLeft="1" view="pageBreakPreview" zoomScale="60" zoomScaleNormal="100" workbookViewId="0">
      <selection activeCell="I17" sqref="I17"/>
    </sheetView>
  </sheetViews>
  <sheetFormatPr defaultRowHeight="15"/>
  <cols>
    <col min="1" max="1" width="22.42578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3.25">
      <c r="A3" s="19" t="s">
        <v>90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3.25">
      <c r="A4" s="19" t="str">
        <f>'سرمایه‌گذاری در سهام'!A4:U4</f>
        <v>برای ماه منتهی به 1403/01/31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3.25">
      <c r="A6" s="20" t="s">
        <v>120</v>
      </c>
      <c r="B6" s="20" t="s">
        <v>120</v>
      </c>
      <c r="C6" s="20" t="s">
        <v>120</v>
      </c>
      <c r="E6" s="20" t="s">
        <v>92</v>
      </c>
      <c r="F6" s="20" t="s">
        <v>92</v>
      </c>
      <c r="G6" s="20" t="s">
        <v>92</v>
      </c>
      <c r="I6" s="20" t="s">
        <v>93</v>
      </c>
      <c r="J6" s="20" t="s">
        <v>93</v>
      </c>
      <c r="K6" s="20" t="s">
        <v>93</v>
      </c>
    </row>
    <row r="7" spans="1:11" ht="23.25">
      <c r="A7" s="20" t="s">
        <v>121</v>
      </c>
      <c r="C7" s="20" t="s">
        <v>68</v>
      </c>
      <c r="E7" s="20" t="s">
        <v>122</v>
      </c>
      <c r="G7" s="20" t="s">
        <v>123</v>
      </c>
      <c r="I7" s="20" t="s">
        <v>122</v>
      </c>
      <c r="K7" s="20" t="s">
        <v>123</v>
      </c>
    </row>
    <row r="8" spans="1:11" ht="18.75">
      <c r="A8" s="2" t="s">
        <v>74</v>
      </c>
      <c r="C8" s="6" t="s">
        <v>75</v>
      </c>
      <c r="E8" s="4">
        <v>3245080</v>
      </c>
      <c r="G8" s="12">
        <f>E8/$E$14</f>
        <v>5.6408973015742478E-2</v>
      </c>
      <c r="I8" s="13">
        <v>12922624</v>
      </c>
      <c r="K8" s="12">
        <f>I8/$I$14</f>
        <v>8.0532417088769431E-2</v>
      </c>
    </row>
    <row r="9" spans="1:11" ht="18.75">
      <c r="A9" s="2" t="s">
        <v>74</v>
      </c>
      <c r="C9" s="6" t="s">
        <v>78</v>
      </c>
      <c r="E9" s="4">
        <v>21776</v>
      </c>
      <c r="G9" s="12">
        <f t="shared" ref="G9:G13" si="0">E9/$E$14</f>
        <v>3.7853051277343187E-4</v>
      </c>
      <c r="I9" s="13">
        <v>133039</v>
      </c>
      <c r="K9" s="12">
        <f t="shared" ref="K9:K13" si="1">I9/$I$14</f>
        <v>8.2908488531994713E-4</v>
      </c>
    </row>
    <row r="10" spans="1:11" ht="18.75">
      <c r="A10" s="2" t="s">
        <v>79</v>
      </c>
      <c r="C10" s="6" t="s">
        <v>80</v>
      </c>
      <c r="E10" s="4">
        <v>16725</v>
      </c>
      <c r="G10" s="12">
        <f t="shared" si="0"/>
        <v>2.9072937298565613E-4</v>
      </c>
      <c r="I10" s="13">
        <v>108884</v>
      </c>
      <c r="K10" s="12">
        <f t="shared" si="1"/>
        <v>6.7855349674288839E-4</v>
      </c>
    </row>
    <row r="11" spans="1:11" ht="18.75">
      <c r="A11" s="2" t="s">
        <v>81</v>
      </c>
      <c r="C11" s="6" t="s">
        <v>82</v>
      </c>
      <c r="E11" s="4">
        <v>54207717</v>
      </c>
      <c r="G11" s="12">
        <f t="shared" si="0"/>
        <v>0.94228852462743751</v>
      </c>
      <c r="I11" s="13">
        <v>138499638</v>
      </c>
      <c r="K11" s="12">
        <f t="shared" si="1"/>
        <v>0.86311500002318264</v>
      </c>
    </row>
    <row r="12" spans="1:11" ht="18.75">
      <c r="A12" s="2" t="s">
        <v>83</v>
      </c>
      <c r="C12" s="6" t="s">
        <v>84</v>
      </c>
      <c r="E12" s="4">
        <v>11872</v>
      </c>
      <c r="G12" s="12">
        <f t="shared" si="0"/>
        <v>2.0637005178389891E-4</v>
      </c>
      <c r="I12" s="13">
        <v>74612</v>
      </c>
      <c r="K12" s="12">
        <f t="shared" si="1"/>
        <v>4.649740411720766E-4</v>
      </c>
    </row>
    <row r="13" spans="1:11" ht="18.75">
      <c r="A13" s="2" t="s">
        <v>85</v>
      </c>
      <c r="C13" s="6" t="s">
        <v>86</v>
      </c>
      <c r="E13" s="4">
        <v>24557</v>
      </c>
      <c r="G13" s="12">
        <f t="shared" si="0"/>
        <v>4.2687241927705574E-4</v>
      </c>
      <c r="I13" s="13">
        <v>8726075</v>
      </c>
      <c r="K13" s="12">
        <f t="shared" si="1"/>
        <v>5.4379970464813007E-2</v>
      </c>
    </row>
    <row r="14" spans="1:11" ht="19.5" thickBot="1">
      <c r="C14" s="6"/>
      <c r="E14" s="8">
        <f>SUM(E8:E13)</f>
        <v>57527727</v>
      </c>
      <c r="G14" s="9">
        <f>SUM(G8:G13)</f>
        <v>1</v>
      </c>
      <c r="I14" s="8">
        <f>SUM(I8:I13)</f>
        <v>160464872</v>
      </c>
      <c r="K14" s="9">
        <f>SUM(K8:K13)</f>
        <v>1</v>
      </c>
    </row>
    <row r="15" spans="1:11" ht="19.5" thickTop="1">
      <c r="C15" s="6"/>
      <c r="E15" s="4"/>
    </row>
    <row r="16" spans="1:11" ht="18.75">
      <c r="C16" s="6"/>
      <c r="E16" s="10"/>
      <c r="I16" s="4"/>
    </row>
    <row r="17" spans="3:7" ht="18.75">
      <c r="C17" s="6"/>
    </row>
    <row r="31" spans="3:7" ht="18.75">
      <c r="G31" s="13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view="pageBreakPreview" zoomScale="60" zoomScaleNormal="100" workbookViewId="0">
      <selection activeCell="E8" sqref="E8:E10"/>
    </sheetView>
  </sheetViews>
  <sheetFormatPr defaultRowHeight="15"/>
  <cols>
    <col min="1" max="1" width="34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19" t="s">
        <v>0</v>
      </c>
      <c r="B2" s="19"/>
      <c r="C2" s="19"/>
      <c r="D2" s="19"/>
      <c r="E2" s="19"/>
    </row>
    <row r="3" spans="1:5" ht="23.25">
      <c r="A3" s="19" t="s">
        <v>90</v>
      </c>
      <c r="B3" s="19"/>
      <c r="C3" s="19"/>
      <c r="D3" s="19"/>
      <c r="E3" s="19"/>
    </row>
    <row r="4" spans="1:5" ht="23.25">
      <c r="A4" s="19" t="str">
        <f>'درآمد سپرده بانکی'!A4:K4</f>
        <v>برای ماه منتهی به 1403/01/31</v>
      </c>
      <c r="B4" s="19"/>
      <c r="C4" s="19"/>
      <c r="D4" s="19"/>
      <c r="E4" s="19"/>
    </row>
    <row r="6" spans="1:5" ht="30">
      <c r="A6" s="23" t="s">
        <v>124</v>
      </c>
      <c r="C6" s="24" t="s">
        <v>92</v>
      </c>
      <c r="E6" s="22" t="s">
        <v>138</v>
      </c>
    </row>
    <row r="7" spans="1:5" ht="23.25">
      <c r="A7" s="20" t="s">
        <v>124</v>
      </c>
      <c r="C7" s="20" t="s">
        <v>71</v>
      </c>
      <c r="E7" s="20" t="s">
        <v>71</v>
      </c>
    </row>
    <row r="8" spans="1:5" ht="18.75">
      <c r="A8" s="2" t="s">
        <v>124</v>
      </c>
      <c r="C8" s="13">
        <v>827</v>
      </c>
      <c r="D8" s="13"/>
      <c r="E8" s="13">
        <v>12002523687</v>
      </c>
    </row>
    <row r="9" spans="1:5" ht="21">
      <c r="A9" s="15" t="s">
        <v>129</v>
      </c>
      <c r="C9" s="13">
        <v>0</v>
      </c>
      <c r="D9" s="13"/>
      <c r="E9" s="13">
        <v>0</v>
      </c>
    </row>
    <row r="10" spans="1:5" ht="18.75">
      <c r="A10" s="2" t="s">
        <v>125</v>
      </c>
      <c r="C10" s="13">
        <v>13102258</v>
      </c>
      <c r="D10" s="13"/>
      <c r="E10" s="13">
        <v>89785908</v>
      </c>
    </row>
    <row r="11" spans="1:5" ht="19.5" thickBot="1">
      <c r="A11" s="2" t="s">
        <v>99</v>
      </c>
      <c r="C11" s="14">
        <f>SUM(C8:C10)</f>
        <v>13103085</v>
      </c>
      <c r="D11" s="13"/>
      <c r="E11" s="14">
        <f>SUM(E8:E10)</f>
        <v>12092309595</v>
      </c>
    </row>
    <row r="12" spans="1:5" ht="15.75" thickTop="1"/>
    <row r="13" spans="1:5" ht="18.75">
      <c r="A13" s="6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'درآمد ناشی از تغییر قیمت اوراق'!Print_Area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Ghazaleh Khademian</cp:lastModifiedBy>
  <dcterms:created xsi:type="dcterms:W3CDTF">2024-01-21T09:09:18Z</dcterms:created>
  <dcterms:modified xsi:type="dcterms:W3CDTF">2024-04-27T11:35:45Z</dcterms:modified>
</cp:coreProperties>
</file>