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2\"/>
    </mc:Choice>
  </mc:AlternateContent>
  <xr:revisionPtr revIDLastSave="0" documentId="13_ncr:1_{7A6F17A2-B2DB-46A0-9282-42F0A9C3BB63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اوراق'!$A$1:$Q$56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8" i="11"/>
  <c r="G7" i="15"/>
  <c r="C10" i="15"/>
  <c r="C9" i="15"/>
  <c r="C7" i="15"/>
  <c r="Q65" i="11"/>
  <c r="S6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8" i="11"/>
  <c r="Q20" i="11"/>
  <c r="O21" i="11"/>
  <c r="O6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I65" i="11" s="1"/>
  <c r="O59" i="11"/>
  <c r="M19" i="11"/>
  <c r="M65" i="11" s="1"/>
  <c r="G65" i="11"/>
  <c r="E65" i="11"/>
  <c r="C65" i="11"/>
  <c r="Q28" i="10"/>
  <c r="Q56" i="9"/>
  <c r="Q46" i="9"/>
  <c r="Q37" i="9"/>
  <c r="O12" i="8"/>
  <c r="S12" i="8"/>
  <c r="S17" i="8" s="1"/>
  <c r="O17" i="8"/>
  <c r="I8" i="10"/>
  <c r="I30" i="10" s="1"/>
  <c r="Q30" i="10"/>
  <c r="O30" i="10"/>
  <c r="M30" i="10"/>
  <c r="G30" i="10"/>
  <c r="E30" i="10"/>
  <c r="Q17" i="8"/>
  <c r="M17" i="8"/>
  <c r="K17" i="8"/>
  <c r="I17" i="8"/>
  <c r="S9" i="6"/>
  <c r="S10" i="6"/>
  <c r="S11" i="6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9" i="1"/>
  <c r="W58" i="1"/>
  <c r="U58" i="1"/>
  <c r="S58" i="1"/>
  <c r="O58" i="1"/>
  <c r="K58" i="1"/>
  <c r="G58" i="1"/>
  <c r="E58" i="1"/>
  <c r="G8" i="15"/>
  <c r="K65" i="11" l="1"/>
  <c r="U65" i="11"/>
  <c r="I56" i="9"/>
  <c r="O56" i="9"/>
  <c r="M56" i="9"/>
  <c r="G56" i="9"/>
  <c r="E56" i="9"/>
  <c r="S16" i="6" l="1"/>
  <c r="Y58" i="1"/>
  <c r="A4" i="8"/>
  <c r="A4" i="9" s="1"/>
  <c r="A4" i="10" s="1"/>
  <c r="A4" i="11" s="1"/>
  <c r="A4" i="13" s="1"/>
  <c r="A4" i="14" s="1"/>
  <c r="A4" i="15" s="1"/>
  <c r="A4" i="7"/>
  <c r="Q6" i="6"/>
  <c r="K6" i="6"/>
  <c r="A4" i="6"/>
  <c r="E11" i="14"/>
  <c r="C11" i="14"/>
  <c r="G10" i="15" s="1"/>
  <c r="G9" i="13"/>
  <c r="G10" i="13"/>
  <c r="E14" i="13"/>
  <c r="I14" i="13"/>
  <c r="K10" i="13" s="1"/>
  <c r="R14" i="7"/>
  <c r="P14" i="7"/>
  <c r="N14" i="7"/>
  <c r="L14" i="7"/>
  <c r="J14" i="7"/>
  <c r="H14" i="7"/>
  <c r="O16" i="6"/>
  <c r="Q16" i="6"/>
  <c r="M16" i="6"/>
  <c r="K16" i="6"/>
  <c r="K9" i="13" l="1"/>
  <c r="G13" i="13"/>
  <c r="G9" i="15"/>
  <c r="G11" i="15" s="1"/>
  <c r="G12" i="13"/>
  <c r="G11" i="13"/>
  <c r="K8" i="13"/>
  <c r="K14" i="13" s="1"/>
  <c r="K13" i="13"/>
  <c r="K12" i="13"/>
  <c r="K11" i="13"/>
  <c r="G8" i="13"/>
  <c r="G14" i="13" l="1"/>
  <c r="C11" i="15"/>
  <c r="E10" i="15" s="1"/>
  <c r="E9" i="15"/>
  <c r="E7" i="15" l="1"/>
  <c r="E11" i="15" s="1"/>
  <c r="E8" i="15"/>
</calcChain>
</file>

<file path=xl/sharedStrings.xml><?xml version="1.0" encoding="utf-8"?>
<sst xmlns="http://schemas.openxmlformats.org/spreadsheetml/2006/main" count="501" uniqueCount="141">
  <si>
    <t>صندوق رشد سامان</t>
  </si>
  <si>
    <t>صورت وضعیت پورتفوی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</si>
  <si>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</si>
  <si>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</si>
  <si>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</si>
  <si>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</si>
  <si>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</si>
  <si>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</si>
  <si>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</si>
  <si>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</si>
  <si>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</si>
  <si>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</si>
  <si>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</si>
  <si>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</si>
  <si>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</si>
  <si>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</si>
  <si>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</si>
  <si>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</si>
  <si>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</si>
  <si>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</si>
  <si>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</si>
  <si>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</si>
  <si>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</si>
  <si>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</si>
  <si>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</si>
  <si>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</si>
  <si>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</si>
  <si>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</si>
  <si>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</si>
  <si>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</si>
  <si>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</si>
  <si>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</si>
  <si>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</si>
  <si>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</si>
  <si>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</si>
  <si>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</si>
  <si>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</si>
  <si>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</si>
  <si>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</si>
  <si>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</si>
  <si>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</si>
  <si>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</si>
  <si>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</si>
  <si>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</si>
  <si>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</si>
  <si>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</si>
  <si>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</si>
  <si>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</si>
  <si>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</si>
  <si>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</si>
  <si>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</si>
  <si>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</si>
  <si>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</si>
  <si>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</si>
  <si>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</si>
  <si>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</si>
  <si>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</si>
  <si>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</si>
  <si>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</si>
  <si>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</si>
  <si>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</si>
  <si>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</si>
  <si>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</si>
  <si>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</si>
  <si>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</si>
  <si>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</si>
  <si>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</si>
  <si>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</si>
  <si>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</si>
  <si>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</si>
  <si>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</si>
  <si>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</si>
  <si>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</si>
  <si>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</si>
  <si>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</si>
  <si>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</si>
  <si>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</si>
  <si>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</si>
  <si>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</si>
  <si>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</si>
  <si>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</si>
  <si>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</si>
  <si>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</si>
  <si>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</si>
  <si>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</si>
  <si>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</si>
  <si>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</si>
  <si>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</si>
  <si>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</si>
  <si>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</si>
  <si>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</si>
  <si>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</si>
  <si>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</si>
  <si>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</si>
  <si>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</si>
  <si>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</si>
  <si>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</si>
  <si>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</si>
  <si>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</si>
  <si>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</si>
  <si>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</si>
  <si>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</si>
  <si>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</si>
  <si>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</si>
  <si>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</si>
  <si>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</si>
  <si>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</si>
  <si>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</si>
  <si>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</si>
  <si>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</si>
  <si>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</si>
  <si>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</si>
  <si>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</si>
  <si>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</si>
  <si>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</si>
  <si>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</si>
  <si>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</si>
  <si>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</si>
  <si>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</si>
  <si>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</si>
  <si>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</si>
  <si>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</si>
  <si>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</si>
  <si>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</si>
  <si>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</si>
  <si>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</si>
  <si>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</si>
  <si>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</si>
  <si>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</si>
  <si>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</si>
  <si>
    <t>1402/11/30</t>
  </si>
  <si>
    <t>نشاسته و گلوکز آردینه</t>
  </si>
  <si>
    <t>آنتی بیوتیک سازی ایران</t>
  </si>
  <si>
    <t>پارس فنر</t>
  </si>
  <si>
    <t>1402/11/18</t>
  </si>
  <si>
    <t>1402/11/24</t>
  </si>
  <si>
    <t>برای ماه منتهی به 1402/12/29</t>
  </si>
  <si>
    <t>1402/12/29</t>
  </si>
  <si>
    <t>1402/12/05</t>
  </si>
  <si>
    <t>1402/12/22</t>
  </si>
  <si>
    <t>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</si>
</sst>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\(#,##0\);\-\ ;"/>
    <numFmt numFmtId="165" formatCode="_ * #,##0_-_ ;_ * #,##0\-_ ;_ * &quot;-&quot;??_-_ ;_ @_ 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5" fillId="0" borderId="0" xfId="0" applyFont="1"/>
    <xf numFmtId="10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65" fontId="5" fillId="0" borderId="0" xfId="1" applyNumberFormat="1" applyFont="1"/>
    <xf numFmtId="1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/>
    <xf numFmtId="164" fontId="5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7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49" fontId="5" fillId="0" borderId="0" xfId="0" applyNumberFormat="1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10" fontId="5" fillId="0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0"/>
  <sheetViews>
    <sheetView rightToLeft="1" view="pageBreakPreview" topLeftCell="A37" zoomScale="60" zoomScaleNormal="93" workbookViewId="0">
      <selection activeCell="A49" sqref="A49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6.28515625" style="1" bestFit="1" customWidth="1"/>
    <col min="28" max="16384" width="9.140625" style="1"/>
  </cols>
  <sheetData>
    <row r="2" spans="1:27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7" ht="23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7" ht="23.25">
      <c r="A4" s="18" t="s">
        <v>136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7" ht="30">
      <c r="A6" s="18" t="s">
        <v>2</v>
      </c>
      <c r="C6" s="20" t="s">
        <v>130</v>
      </c>
      <c r="D6" s="20" t="s">
        <v>3</v>
      </c>
      <c r="E6" s="20" t="s">
        <v>3</v>
      </c>
      <c r="F6" s="20" t="s">
        <v>3</v>
      </c>
      <c r="G6" s="20" t="s">
        <v>3</v>
      </c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20" t="s">
        <v>137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</row>
    <row r="7" spans="1:27" ht="23.25">
      <c r="A7" s="18" t="s">
        <v>2</v>
      </c>
      <c r="C7" s="18" t="s">
        <v>6</v>
      </c>
      <c r="E7" s="18" t="s">
        <v>7</v>
      </c>
      <c r="G7" s="18" t="s">
        <v>8</v>
      </c>
      <c r="I7" s="19" t="s">
        <v>9</v>
      </c>
      <c r="J7" s="19" t="s">
        <v>9</v>
      </c>
      <c r="K7" s="19" t="s">
        <v>9</v>
      </c>
      <c r="M7" s="19" t="s">
        <v>10</v>
      </c>
      <c r="N7" s="19" t="s">
        <v>10</v>
      </c>
      <c r="O7" s="19" t="s">
        <v>10</v>
      </c>
      <c r="Q7" s="18" t="s">
        <v>6</v>
      </c>
      <c r="S7" s="18" t="s">
        <v>11</v>
      </c>
      <c r="U7" s="18" t="s">
        <v>7</v>
      </c>
      <c r="W7" s="18" t="s">
        <v>8</v>
      </c>
      <c r="Y7" s="18" t="s">
        <v>12</v>
      </c>
    </row>
    <row r="8" spans="1:27" ht="23.25">
      <c r="A8" s="19" t="s">
        <v>2</v>
      </c>
      <c r="C8" s="19" t="s">
        <v>6</v>
      </c>
      <c r="E8" s="19" t="s">
        <v>7</v>
      </c>
      <c r="G8" s="19" t="s">
        <v>8</v>
      </c>
      <c r="I8" s="19" t="s">
        <v>6</v>
      </c>
      <c r="K8" s="19" t="s">
        <v>7</v>
      </c>
      <c r="M8" s="19" t="s">
        <v>6</v>
      </c>
      <c r="O8" s="19" t="s">
        <v>13</v>
      </c>
      <c r="Q8" s="19" t="s">
        <v>6</v>
      </c>
      <c r="S8" s="19" t="s">
        <v>11</v>
      </c>
      <c r="U8" s="19" t="s">
        <v>7</v>
      </c>
      <c r="W8" s="19" t="s">
        <v>8</v>
      </c>
      <c r="Y8" s="19" t="s">
        <v>12</v>
      </c>
      <c r="AA8" s="3"/>
    </row>
    <row r="9" spans="1:27" ht="18.75">
      <c r="A9" s="2" t="s">
        <v>132</v>
      </c>
      <c r="C9" s="4">
        <v>110000</v>
      </c>
      <c r="D9" s="4"/>
      <c r="E9" s="4">
        <v>2240532558</v>
      </c>
      <c r="F9" s="4"/>
      <c r="G9" s="4">
        <v>3138215850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110000</v>
      </c>
      <c r="R9" s="4"/>
      <c r="S9" s="4">
        <v>23900</v>
      </c>
      <c r="T9" s="4"/>
      <c r="U9" s="4">
        <v>2240532558</v>
      </c>
      <c r="V9" s="4"/>
      <c r="W9" s="4">
        <v>2613357450</v>
      </c>
      <c r="Y9" s="7">
        <f>W9/3015771607019</f>
        <v>8.665634506000359E-4</v>
      </c>
      <c r="AA9" s="3"/>
    </row>
    <row r="10" spans="1:27" ht="18.75">
      <c r="A10" s="2" t="s">
        <v>14</v>
      </c>
      <c r="C10" s="4">
        <v>10015010</v>
      </c>
      <c r="D10" s="4"/>
      <c r="E10" s="4">
        <v>48218937256</v>
      </c>
      <c r="F10" s="4"/>
      <c r="G10" s="4">
        <v>34326290540.844002</v>
      </c>
      <c r="H10" s="4"/>
      <c r="I10" s="4">
        <v>2926909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12941919</v>
      </c>
      <c r="R10" s="4"/>
      <c r="S10" s="4">
        <v>3054</v>
      </c>
      <c r="T10" s="4"/>
      <c r="U10" s="4">
        <v>48218937256</v>
      </c>
      <c r="V10" s="4"/>
      <c r="W10" s="4">
        <v>39289449133.275299</v>
      </c>
      <c r="Y10" s="7">
        <f t="shared" ref="Y10:Y57" si="0">W10/3015771607019</f>
        <v>1.3027992253071096E-2</v>
      </c>
      <c r="AA10" s="5"/>
    </row>
    <row r="11" spans="1:27" ht="18.75">
      <c r="A11" s="2" t="s">
        <v>15</v>
      </c>
      <c r="C11" s="4">
        <v>80467959</v>
      </c>
      <c r="D11" s="4"/>
      <c r="E11" s="4">
        <v>126382344961</v>
      </c>
      <c r="F11" s="4"/>
      <c r="G11" s="4">
        <v>156938760651.42999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80467959</v>
      </c>
      <c r="R11" s="4"/>
      <c r="S11" s="4">
        <v>1920</v>
      </c>
      <c r="T11" s="4"/>
      <c r="U11" s="4">
        <v>126382344961</v>
      </c>
      <c r="V11" s="4"/>
      <c r="W11" s="4">
        <v>153579215316.384</v>
      </c>
      <c r="Y11" s="7">
        <f t="shared" si="0"/>
        <v>5.0925346919156275E-2</v>
      </c>
      <c r="AA11" s="5"/>
    </row>
    <row r="12" spans="1:27" ht="18.75">
      <c r="A12" s="2" t="s">
        <v>63</v>
      </c>
      <c r="C12" s="4">
        <v>10056657</v>
      </c>
      <c r="D12" s="4"/>
      <c r="E12" s="4">
        <v>24022272000</v>
      </c>
      <c r="F12" s="4"/>
      <c r="G12" s="4">
        <v>22542828853.866699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10056657</v>
      </c>
      <c r="R12" s="4"/>
      <c r="S12" s="4">
        <v>2386</v>
      </c>
      <c r="T12" s="4"/>
      <c r="U12" s="4">
        <v>24022272000</v>
      </c>
      <c r="V12" s="4"/>
      <c r="W12" s="4">
        <v>23852412259.5681</v>
      </c>
      <c r="Y12" s="7">
        <f t="shared" si="0"/>
        <v>7.9092236971968488E-3</v>
      </c>
      <c r="AA12" s="5"/>
    </row>
    <row r="13" spans="1:27" ht="18.75">
      <c r="A13" s="2" t="s">
        <v>16</v>
      </c>
      <c r="C13" s="4">
        <v>12418268</v>
      </c>
      <c r="D13" s="4"/>
      <c r="E13" s="4">
        <v>65999873362</v>
      </c>
      <c r="F13" s="4"/>
      <c r="G13" s="4">
        <v>44081778499.583397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12418268</v>
      </c>
      <c r="R13" s="4"/>
      <c r="S13" s="4">
        <v>3862</v>
      </c>
      <c r="T13" s="4"/>
      <c r="U13" s="4">
        <v>65999873362</v>
      </c>
      <c r="V13" s="4"/>
      <c r="W13" s="4">
        <v>47673992877.454803</v>
      </c>
      <c r="Y13" s="7">
        <f t="shared" si="0"/>
        <v>1.5808223927334841E-2</v>
      </c>
      <c r="AA13" s="5"/>
    </row>
    <row r="14" spans="1:27" ht="18.75">
      <c r="A14" s="2" t="s">
        <v>17</v>
      </c>
      <c r="C14" s="4">
        <v>32732584</v>
      </c>
      <c r="D14" s="4"/>
      <c r="E14" s="4">
        <v>76540690376</v>
      </c>
      <c r="F14" s="4"/>
      <c r="G14" s="4">
        <v>78578847677.358002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32732584</v>
      </c>
      <c r="R14" s="4"/>
      <c r="S14" s="4">
        <v>2567</v>
      </c>
      <c r="T14" s="4"/>
      <c r="U14" s="4">
        <v>76540690376</v>
      </c>
      <c r="V14" s="4"/>
      <c r="W14" s="4">
        <v>83524597096.388397</v>
      </c>
      <c r="Y14" s="7">
        <f t="shared" si="0"/>
        <v>2.7695929261350782E-2</v>
      </c>
      <c r="AA14" s="5"/>
    </row>
    <row r="15" spans="1:27" ht="18.75">
      <c r="A15" s="2" t="s">
        <v>18</v>
      </c>
      <c r="C15" s="4">
        <v>2000000</v>
      </c>
      <c r="D15" s="4"/>
      <c r="E15" s="4">
        <v>29113100175</v>
      </c>
      <c r="F15" s="4"/>
      <c r="G15" s="4">
        <v>26938755000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2000000</v>
      </c>
      <c r="R15" s="4"/>
      <c r="S15" s="4">
        <v>14040</v>
      </c>
      <c r="T15" s="4"/>
      <c r="U15" s="4">
        <v>29113100175</v>
      </c>
      <c r="V15" s="4"/>
      <c r="W15" s="4">
        <v>27912924000</v>
      </c>
      <c r="Y15" s="7">
        <f t="shared" si="0"/>
        <v>9.2556491794785114E-3</v>
      </c>
      <c r="AA15" s="5"/>
    </row>
    <row r="16" spans="1:27" ht="18.75">
      <c r="A16" s="2" t="s">
        <v>19</v>
      </c>
      <c r="C16" s="4">
        <v>2000000</v>
      </c>
      <c r="D16" s="4"/>
      <c r="E16" s="4">
        <v>74747809440</v>
      </c>
      <c r="F16" s="4"/>
      <c r="G16" s="4">
        <v>70279335000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2000000</v>
      </c>
      <c r="R16" s="4"/>
      <c r="S16" s="4">
        <v>35200</v>
      </c>
      <c r="T16" s="4"/>
      <c r="U16" s="4">
        <v>74747809440</v>
      </c>
      <c r="V16" s="4"/>
      <c r="W16" s="4">
        <v>69981120000</v>
      </c>
      <c r="Y16" s="7">
        <f t="shared" si="0"/>
        <v>2.3205046375900543E-2</v>
      </c>
      <c r="AA16" s="5"/>
    </row>
    <row r="17" spans="1:27" ht="18.75">
      <c r="A17" s="2" t="s">
        <v>20</v>
      </c>
      <c r="C17" s="4">
        <v>11200000</v>
      </c>
      <c r="D17" s="4"/>
      <c r="E17" s="4">
        <v>142001655017</v>
      </c>
      <c r="F17" s="4"/>
      <c r="G17" s="4">
        <v>134379655200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11200000</v>
      </c>
      <c r="R17" s="4"/>
      <c r="S17" s="4">
        <v>12590</v>
      </c>
      <c r="T17" s="4"/>
      <c r="U17" s="4">
        <v>142001655017</v>
      </c>
      <c r="V17" s="4"/>
      <c r="W17" s="4">
        <v>140169002400</v>
      </c>
      <c r="Y17" s="7">
        <f t="shared" si="0"/>
        <v>4.6478653116093518E-2</v>
      </c>
      <c r="AA17" s="5"/>
    </row>
    <row r="18" spans="1:27" ht="18.75">
      <c r="A18" s="2" t="s">
        <v>21</v>
      </c>
      <c r="C18" s="4">
        <v>550000</v>
      </c>
      <c r="D18" s="4"/>
      <c r="E18" s="4">
        <v>83472448743</v>
      </c>
      <c r="F18" s="4"/>
      <c r="G18" s="4">
        <v>80128382400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550000</v>
      </c>
      <c r="R18" s="4"/>
      <c r="S18" s="4">
        <v>160000</v>
      </c>
      <c r="T18" s="4"/>
      <c r="U18" s="4">
        <v>83472448743</v>
      </c>
      <c r="V18" s="4"/>
      <c r="W18" s="4">
        <v>87476400000</v>
      </c>
      <c r="Y18" s="7">
        <f t="shared" si="0"/>
        <v>2.9006307969875678E-2</v>
      </c>
      <c r="AA18" s="5"/>
    </row>
    <row r="19" spans="1:27" ht="18.75">
      <c r="A19" s="2" t="s">
        <v>22</v>
      </c>
      <c r="C19" s="4">
        <v>5009950</v>
      </c>
      <c r="D19" s="4"/>
      <c r="E19" s="4">
        <v>91916236794</v>
      </c>
      <c r="F19" s="4"/>
      <c r="G19" s="4">
        <v>82620535830.524994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5009950</v>
      </c>
      <c r="R19" s="4"/>
      <c r="S19" s="4">
        <v>16770</v>
      </c>
      <c r="T19" s="4"/>
      <c r="U19" s="4">
        <v>91916236794</v>
      </c>
      <c r="V19" s="4"/>
      <c r="W19" s="4">
        <v>83516961174.074997</v>
      </c>
      <c r="Y19" s="7">
        <f t="shared" si="0"/>
        <v>2.7693397265129441E-2</v>
      </c>
      <c r="AA19" s="5"/>
    </row>
    <row r="20" spans="1:27" ht="18.75">
      <c r="A20" s="2" t="s">
        <v>23</v>
      </c>
      <c r="C20" s="4">
        <v>279936</v>
      </c>
      <c r="D20" s="4"/>
      <c r="E20" s="4">
        <v>33166297358</v>
      </c>
      <c r="F20" s="4"/>
      <c r="G20" s="4">
        <v>48168602916.480003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279936</v>
      </c>
      <c r="R20" s="4"/>
      <c r="S20" s="4">
        <v>173930</v>
      </c>
      <c r="T20" s="4"/>
      <c r="U20" s="4">
        <v>33166297358</v>
      </c>
      <c r="V20" s="4"/>
      <c r="W20" s="4">
        <v>48399567332.543999</v>
      </c>
      <c r="Y20" s="7">
        <f t="shared" si="0"/>
        <v>1.604881723135046E-2</v>
      </c>
      <c r="AA20" s="5"/>
    </row>
    <row r="21" spans="1:27" ht="18.75">
      <c r="A21" s="2" t="s">
        <v>24</v>
      </c>
      <c r="C21" s="4">
        <v>1800000</v>
      </c>
      <c r="D21" s="4"/>
      <c r="E21" s="4">
        <v>9368498883</v>
      </c>
      <c r="F21" s="4"/>
      <c r="G21" s="4">
        <v>9098539650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1800000</v>
      </c>
      <c r="R21" s="4"/>
      <c r="S21" s="4">
        <v>4809</v>
      </c>
      <c r="T21" s="4"/>
      <c r="U21" s="4">
        <v>9368498883</v>
      </c>
      <c r="V21" s="4"/>
      <c r="W21" s="4">
        <v>8604695610</v>
      </c>
      <c r="Y21" s="7">
        <f t="shared" si="0"/>
        <v>2.8532318528277029E-3</v>
      </c>
      <c r="AA21" s="5"/>
    </row>
    <row r="22" spans="1:27" ht="18.75">
      <c r="A22" s="2" t="s">
        <v>25</v>
      </c>
      <c r="C22" s="4">
        <v>1123919</v>
      </c>
      <c r="D22" s="4"/>
      <c r="E22" s="4">
        <v>50148811589</v>
      </c>
      <c r="F22" s="4"/>
      <c r="G22" s="4">
        <v>46979592225.997498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1123919</v>
      </c>
      <c r="R22" s="4"/>
      <c r="S22" s="4">
        <v>45850</v>
      </c>
      <c r="T22" s="4"/>
      <c r="U22" s="4">
        <v>50148811589</v>
      </c>
      <c r="V22" s="4"/>
      <c r="W22" s="4">
        <v>51225072617.407501</v>
      </c>
      <c r="Y22" s="7">
        <f t="shared" si="0"/>
        <v>1.698572680311224E-2</v>
      </c>
      <c r="AA22" s="5"/>
    </row>
    <row r="23" spans="1:27" ht="18.75">
      <c r="A23" s="2" t="s">
        <v>26</v>
      </c>
      <c r="C23" s="4">
        <v>15611111</v>
      </c>
      <c r="D23" s="4"/>
      <c r="E23" s="4">
        <v>40041569195</v>
      </c>
      <c r="F23" s="4"/>
      <c r="G23" s="4">
        <v>39214554295.892899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15611111</v>
      </c>
      <c r="R23" s="4"/>
      <c r="S23" s="4">
        <v>2357</v>
      </c>
      <c r="T23" s="4"/>
      <c r="U23" s="4">
        <v>40041569195</v>
      </c>
      <c r="V23" s="4"/>
      <c r="W23" s="4">
        <v>36576456064.669296</v>
      </c>
      <c r="Y23" s="7">
        <f t="shared" si="0"/>
        <v>1.2128390618022971E-2</v>
      </c>
      <c r="AA23" s="5"/>
    </row>
    <row r="24" spans="1:27" ht="18.75">
      <c r="A24" s="2" t="s">
        <v>27</v>
      </c>
      <c r="C24" s="4">
        <v>1411034</v>
      </c>
      <c r="D24" s="4"/>
      <c r="E24" s="4">
        <v>6022189204</v>
      </c>
      <c r="F24" s="4"/>
      <c r="G24" s="4">
        <v>7882827514.0740004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1411034</v>
      </c>
      <c r="R24" s="4"/>
      <c r="S24" s="4">
        <v>5290</v>
      </c>
      <c r="T24" s="4"/>
      <c r="U24" s="4">
        <v>6022189204</v>
      </c>
      <c r="V24" s="4"/>
      <c r="W24" s="4">
        <v>7419956859.3330002</v>
      </c>
      <c r="Y24" s="7">
        <f t="shared" si="0"/>
        <v>2.4603842154570206E-3</v>
      </c>
      <c r="AA24" s="5"/>
    </row>
    <row r="25" spans="1:27" ht="18.75">
      <c r="A25" s="2" t="s">
        <v>28</v>
      </c>
      <c r="C25" s="4">
        <v>600000</v>
      </c>
      <c r="D25" s="4"/>
      <c r="E25" s="4">
        <v>22145435827</v>
      </c>
      <c r="F25" s="4"/>
      <c r="G25" s="4">
        <v>35457763500</v>
      </c>
      <c r="H25" s="4"/>
      <c r="I25" s="4">
        <v>3960000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4560000</v>
      </c>
      <c r="R25" s="4"/>
      <c r="S25" s="4">
        <v>7849</v>
      </c>
      <c r="T25" s="4"/>
      <c r="U25" s="4">
        <v>22145435827</v>
      </c>
      <c r="V25" s="4"/>
      <c r="W25" s="4">
        <v>35578480932</v>
      </c>
      <c r="Y25" s="7">
        <f t="shared" si="0"/>
        <v>1.1797471946878718E-2</v>
      </c>
      <c r="AA25" s="5"/>
    </row>
    <row r="26" spans="1:27" ht="18.75">
      <c r="A26" s="2" t="s">
        <v>29</v>
      </c>
      <c r="C26" s="4">
        <v>3000000</v>
      </c>
      <c r="D26" s="4"/>
      <c r="E26" s="4">
        <v>88707220479</v>
      </c>
      <c r="F26" s="4"/>
      <c r="G26" s="4">
        <v>85140382500</v>
      </c>
      <c r="H26" s="4"/>
      <c r="I26" s="4">
        <v>2400000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5400000</v>
      </c>
      <c r="R26" s="4"/>
      <c r="S26" s="4">
        <v>17890</v>
      </c>
      <c r="T26" s="4"/>
      <c r="U26" s="4">
        <v>88707220479</v>
      </c>
      <c r="V26" s="4"/>
      <c r="W26" s="4">
        <v>96031194300</v>
      </c>
      <c r="Y26" s="7">
        <f t="shared" si="0"/>
        <v>3.1842993042475114E-2</v>
      </c>
      <c r="AA26" s="5"/>
    </row>
    <row r="27" spans="1:27" ht="18.75">
      <c r="A27" s="2" t="s">
        <v>30</v>
      </c>
      <c r="C27" s="4">
        <v>2417362</v>
      </c>
      <c r="D27" s="4"/>
      <c r="E27" s="4">
        <v>65780072542</v>
      </c>
      <c r="F27" s="4"/>
      <c r="G27" s="4">
        <v>79202177823.455994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2417362</v>
      </c>
      <c r="R27" s="4"/>
      <c r="S27" s="4">
        <v>30990</v>
      </c>
      <c r="T27" s="4"/>
      <c r="U27" s="4">
        <v>65780072542</v>
      </c>
      <c r="V27" s="4"/>
      <c r="W27" s="4">
        <v>74468309792.139008</v>
      </c>
      <c r="Y27" s="7">
        <f t="shared" si="0"/>
        <v>2.4692954074777798E-2</v>
      </c>
      <c r="AA27" s="5"/>
    </row>
    <row r="28" spans="1:27" ht="18.75">
      <c r="A28" s="2" t="s">
        <v>31</v>
      </c>
      <c r="C28" s="4">
        <v>2006375</v>
      </c>
      <c r="D28" s="4"/>
      <c r="E28" s="4">
        <v>14304330533</v>
      </c>
      <c r="F28" s="4"/>
      <c r="G28" s="4">
        <v>35361369228.9375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2006375</v>
      </c>
      <c r="R28" s="4"/>
      <c r="S28" s="4">
        <v>18070</v>
      </c>
      <c r="T28" s="4"/>
      <c r="U28" s="4">
        <v>14304330533</v>
      </c>
      <c r="V28" s="4"/>
      <c r="W28" s="4">
        <v>36039477832.3125</v>
      </c>
      <c r="Y28" s="7">
        <f t="shared" si="0"/>
        <v>1.1950333953815702E-2</v>
      </c>
      <c r="AA28" s="5"/>
    </row>
    <row r="29" spans="1:27" ht="18.75">
      <c r="A29" s="2" t="s">
        <v>33</v>
      </c>
      <c r="C29" s="4">
        <v>18186340</v>
      </c>
      <c r="D29" s="4"/>
      <c r="E29" s="4">
        <v>65567987126</v>
      </c>
      <c r="F29" s="4"/>
      <c r="G29" s="4">
        <v>43098264964.367996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18186340</v>
      </c>
      <c r="R29" s="4"/>
      <c r="S29" s="4">
        <v>2660</v>
      </c>
      <c r="T29" s="4"/>
      <c r="U29" s="4">
        <v>65567987126</v>
      </c>
      <c r="V29" s="4"/>
      <c r="W29" s="4">
        <v>48087829196.82</v>
      </c>
      <c r="Y29" s="7">
        <f t="shared" si="0"/>
        <v>1.5945447952656261E-2</v>
      </c>
      <c r="AA29" s="5"/>
    </row>
    <row r="30" spans="1:27" ht="18.75">
      <c r="A30" s="2" t="s">
        <v>34</v>
      </c>
      <c r="C30" s="4">
        <v>3300000</v>
      </c>
      <c r="D30" s="4"/>
      <c r="E30" s="4">
        <v>31945465933</v>
      </c>
      <c r="F30" s="4"/>
      <c r="G30" s="4">
        <v>26242920000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3300000</v>
      </c>
      <c r="R30" s="4"/>
      <c r="S30" s="4">
        <v>8080</v>
      </c>
      <c r="T30" s="4"/>
      <c r="U30" s="4">
        <v>31945465933</v>
      </c>
      <c r="V30" s="4"/>
      <c r="W30" s="4">
        <v>26505349200</v>
      </c>
      <c r="Y30" s="7">
        <f t="shared" si="0"/>
        <v>8.7889113148723295E-3</v>
      </c>
      <c r="AA30" s="5"/>
    </row>
    <row r="31" spans="1:27" ht="18.75">
      <c r="A31" s="2" t="s">
        <v>35</v>
      </c>
      <c r="C31" s="4">
        <v>1000000</v>
      </c>
      <c r="D31" s="4"/>
      <c r="E31" s="4">
        <v>22041428485</v>
      </c>
      <c r="F31" s="4"/>
      <c r="G31" s="4">
        <v>28559056500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1000000</v>
      </c>
      <c r="R31" s="4"/>
      <c r="S31" s="4">
        <v>28180</v>
      </c>
      <c r="T31" s="4"/>
      <c r="U31" s="4">
        <v>22041428485</v>
      </c>
      <c r="V31" s="4"/>
      <c r="W31" s="4">
        <v>28012329000</v>
      </c>
      <c r="Y31" s="7">
        <f t="shared" si="0"/>
        <v>9.2886108930806434E-3</v>
      </c>
      <c r="AA31" s="5"/>
    </row>
    <row r="32" spans="1:27" ht="18.75">
      <c r="A32" s="2" t="s">
        <v>36</v>
      </c>
      <c r="C32" s="4">
        <v>34999363</v>
      </c>
      <c r="D32" s="4"/>
      <c r="E32" s="4">
        <v>61865902730</v>
      </c>
      <c r="F32" s="4"/>
      <c r="G32" s="4">
        <v>70765131551.1651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34999363</v>
      </c>
      <c r="R32" s="4"/>
      <c r="S32" s="4">
        <v>2018</v>
      </c>
      <c r="T32" s="4"/>
      <c r="U32" s="4">
        <v>61865902730</v>
      </c>
      <c r="V32" s="4"/>
      <c r="W32" s="4">
        <v>70208473682.522705</v>
      </c>
      <c r="Y32" s="7">
        <f t="shared" si="0"/>
        <v>2.3280434605564074E-2</v>
      </c>
      <c r="AA32" s="5"/>
    </row>
    <row r="33" spans="1:27" ht="18.75">
      <c r="A33" s="2" t="s">
        <v>37</v>
      </c>
      <c r="C33" s="4">
        <v>25982196</v>
      </c>
      <c r="D33" s="4"/>
      <c r="E33" s="4">
        <v>128443872168</v>
      </c>
      <c r="F33" s="4"/>
      <c r="G33" s="4">
        <v>215918752166.56799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25982196</v>
      </c>
      <c r="R33" s="4"/>
      <c r="S33" s="4">
        <v>8320</v>
      </c>
      <c r="T33" s="4"/>
      <c r="U33" s="4">
        <v>128443872168</v>
      </c>
      <c r="V33" s="4"/>
      <c r="W33" s="4">
        <v>214885648089.216</v>
      </c>
      <c r="Y33" s="7">
        <f t="shared" si="0"/>
        <v>7.1253952915096258E-2</v>
      </c>
      <c r="AA33" s="5"/>
    </row>
    <row r="34" spans="1:27" ht="18.75">
      <c r="A34" s="2" t="s">
        <v>38</v>
      </c>
      <c r="C34" s="4">
        <v>5200000</v>
      </c>
      <c r="D34" s="4"/>
      <c r="E34" s="4">
        <v>62526375395</v>
      </c>
      <c r="F34" s="4"/>
      <c r="G34" s="4">
        <v>52879483800</v>
      </c>
      <c r="H34" s="4"/>
      <c r="I34" s="4">
        <v>0</v>
      </c>
      <c r="J34" s="4"/>
      <c r="K34" s="4">
        <v>0</v>
      </c>
      <c r="L34" s="4"/>
      <c r="M34" s="4">
        <v>-2196444</v>
      </c>
      <c r="N34" s="4"/>
      <c r="O34" s="4">
        <v>29433539908</v>
      </c>
      <c r="P34" s="4"/>
      <c r="Q34" s="4">
        <v>3003556</v>
      </c>
      <c r="R34" s="4"/>
      <c r="S34" s="4">
        <v>13470</v>
      </c>
      <c r="T34" s="4"/>
      <c r="U34" s="4">
        <v>36115667285</v>
      </c>
      <c r="V34" s="4"/>
      <c r="W34" s="4">
        <v>40217174819.045998</v>
      </c>
      <c r="Y34" s="7">
        <f t="shared" si="0"/>
        <v>1.3335616903297088E-2</v>
      </c>
      <c r="AA34" s="5"/>
    </row>
    <row r="35" spans="1:27" ht="18.75">
      <c r="A35" s="2" t="s">
        <v>40</v>
      </c>
      <c r="C35" s="4">
        <v>1900000</v>
      </c>
      <c r="D35" s="4"/>
      <c r="E35" s="4">
        <v>52524697728</v>
      </c>
      <c r="F35" s="4"/>
      <c r="G35" s="4">
        <v>69843941100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1900000</v>
      </c>
      <c r="R35" s="4"/>
      <c r="S35" s="4">
        <v>36030</v>
      </c>
      <c r="T35" s="4"/>
      <c r="U35" s="4">
        <v>52524697728</v>
      </c>
      <c r="V35" s="4"/>
      <c r="W35" s="4">
        <v>68049680850</v>
      </c>
      <c r="Y35" s="7">
        <f t="shared" si="0"/>
        <v>2.2564600280611129E-2</v>
      </c>
      <c r="AA35" s="5"/>
    </row>
    <row r="36" spans="1:27" ht="18.75">
      <c r="A36" s="2" t="s">
        <v>41</v>
      </c>
      <c r="C36" s="4">
        <v>3200000</v>
      </c>
      <c r="D36" s="4"/>
      <c r="E36" s="4">
        <v>21513806456</v>
      </c>
      <c r="F36" s="4"/>
      <c r="G36" s="4">
        <v>22330339200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3200000</v>
      </c>
      <c r="R36" s="4"/>
      <c r="S36" s="4">
        <v>7700</v>
      </c>
      <c r="T36" s="4"/>
      <c r="U36" s="4">
        <v>21513806456</v>
      </c>
      <c r="V36" s="4"/>
      <c r="W36" s="4">
        <v>24493392000</v>
      </c>
      <c r="Y36" s="7">
        <f t="shared" si="0"/>
        <v>8.1217662315651896E-3</v>
      </c>
      <c r="AA36" s="5"/>
    </row>
    <row r="37" spans="1:27" ht="18.75">
      <c r="A37" s="2" t="s">
        <v>42</v>
      </c>
      <c r="C37" s="4">
        <v>1800000</v>
      </c>
      <c r="D37" s="4"/>
      <c r="E37" s="4">
        <v>26702613978</v>
      </c>
      <c r="F37" s="4"/>
      <c r="G37" s="4">
        <v>17087719500</v>
      </c>
      <c r="H37" s="4"/>
      <c r="I37" s="4">
        <v>0</v>
      </c>
      <c r="J37" s="4"/>
      <c r="K37" s="4">
        <v>0</v>
      </c>
      <c r="L37" s="4"/>
      <c r="M37" s="4">
        <v>-1800000</v>
      </c>
      <c r="N37" s="4"/>
      <c r="O37" s="4">
        <v>16476740049</v>
      </c>
      <c r="P37" s="4"/>
      <c r="Q37" s="4">
        <v>0</v>
      </c>
      <c r="R37" s="4"/>
      <c r="S37" s="4">
        <v>0</v>
      </c>
      <c r="T37" s="4"/>
      <c r="U37" s="4">
        <v>0</v>
      </c>
      <c r="V37" s="4"/>
      <c r="W37" s="4">
        <v>0</v>
      </c>
      <c r="Y37" s="7">
        <f t="shared" si="0"/>
        <v>0</v>
      </c>
      <c r="AA37" s="5"/>
    </row>
    <row r="38" spans="1:27" ht="18.75">
      <c r="A38" s="2" t="s">
        <v>43</v>
      </c>
      <c r="C38" s="4">
        <v>7000000</v>
      </c>
      <c r="D38" s="4"/>
      <c r="E38" s="4">
        <v>33498057376</v>
      </c>
      <c r="F38" s="4"/>
      <c r="G38" s="4">
        <v>27019273050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7000000</v>
      </c>
      <c r="R38" s="4"/>
      <c r="S38" s="4">
        <v>3992</v>
      </c>
      <c r="T38" s="4"/>
      <c r="U38" s="4">
        <v>33498057376</v>
      </c>
      <c r="V38" s="4"/>
      <c r="W38" s="4">
        <v>27777733200</v>
      </c>
      <c r="Y38" s="7">
        <f t="shared" si="0"/>
        <v>9.2108212489796122E-3</v>
      </c>
      <c r="AA38" s="5"/>
    </row>
    <row r="39" spans="1:27" ht="18.75">
      <c r="A39" s="2" t="s">
        <v>44</v>
      </c>
      <c r="C39" s="4">
        <v>5430800</v>
      </c>
      <c r="D39" s="4"/>
      <c r="E39" s="4">
        <v>84999560207</v>
      </c>
      <c r="F39" s="4"/>
      <c r="G39" s="4">
        <v>94257578480.399994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5430800</v>
      </c>
      <c r="R39" s="4"/>
      <c r="S39" s="4">
        <v>17550</v>
      </c>
      <c r="T39" s="4"/>
      <c r="U39" s="4">
        <v>84999560207</v>
      </c>
      <c r="V39" s="4"/>
      <c r="W39" s="4">
        <v>94743442287</v>
      </c>
      <c r="Y39" s="7">
        <f t="shared" si="0"/>
        <v>3.1415987227444937E-2</v>
      </c>
      <c r="AA39" s="5"/>
    </row>
    <row r="40" spans="1:27" ht="18.75">
      <c r="A40" s="2" t="s">
        <v>45</v>
      </c>
      <c r="C40" s="4">
        <v>2826016</v>
      </c>
      <c r="D40" s="4"/>
      <c r="E40" s="4">
        <v>37507756567</v>
      </c>
      <c r="F40" s="4"/>
      <c r="G40" s="4">
        <v>61212494252.592003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2826016</v>
      </c>
      <c r="R40" s="4"/>
      <c r="S40" s="4">
        <v>24070</v>
      </c>
      <c r="T40" s="4"/>
      <c r="U40" s="4">
        <v>37507756567</v>
      </c>
      <c r="V40" s="4"/>
      <c r="W40" s="4">
        <v>67617472999.536003</v>
      </c>
      <c r="Y40" s="7">
        <f t="shared" si="0"/>
        <v>2.24212844375088E-2</v>
      </c>
      <c r="AA40" s="5"/>
    </row>
    <row r="41" spans="1:27" ht="18.75">
      <c r="A41" s="2" t="s">
        <v>46</v>
      </c>
      <c r="C41" s="4">
        <v>1000000</v>
      </c>
      <c r="D41" s="4"/>
      <c r="E41" s="4">
        <v>29387246080</v>
      </c>
      <c r="F41" s="4"/>
      <c r="G41" s="4">
        <v>34811631000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1000000</v>
      </c>
      <c r="R41" s="4"/>
      <c r="S41" s="4">
        <v>38040</v>
      </c>
      <c r="T41" s="4"/>
      <c r="U41" s="4">
        <v>29387246080</v>
      </c>
      <c r="V41" s="4"/>
      <c r="W41" s="4">
        <v>37813662000</v>
      </c>
      <c r="Y41" s="7">
        <f t="shared" si="0"/>
        <v>1.2538635854250805E-2</v>
      </c>
      <c r="AA41" s="5"/>
    </row>
    <row r="42" spans="1:27" ht="18.75">
      <c r="A42" s="2" t="s">
        <v>47</v>
      </c>
      <c r="C42" s="4">
        <v>18039424</v>
      </c>
      <c r="D42" s="4"/>
      <c r="E42" s="4">
        <v>70972348060</v>
      </c>
      <c r="F42" s="4"/>
      <c r="G42" s="4">
        <v>72696690537.868805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18039424</v>
      </c>
      <c r="R42" s="4"/>
      <c r="S42" s="4">
        <v>4180</v>
      </c>
      <c r="T42" s="4"/>
      <c r="U42" s="4">
        <v>70972348060</v>
      </c>
      <c r="V42" s="4"/>
      <c r="W42" s="4">
        <v>74956133805.695999</v>
      </c>
      <c r="Y42" s="7">
        <f t="shared" si="0"/>
        <v>2.4854711686800413E-2</v>
      </c>
      <c r="AA42" s="5"/>
    </row>
    <row r="43" spans="1:27" ht="18.75">
      <c r="A43" s="2" t="s">
        <v>48</v>
      </c>
      <c r="C43" s="4">
        <v>156594</v>
      </c>
      <c r="D43" s="4"/>
      <c r="E43" s="4">
        <v>8761000399</v>
      </c>
      <c r="F43" s="4"/>
      <c r="G43" s="4">
        <v>9767807172.6749992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156594</v>
      </c>
      <c r="R43" s="4"/>
      <c r="S43" s="4">
        <v>64650</v>
      </c>
      <c r="T43" s="4"/>
      <c r="U43" s="4">
        <v>8761000399</v>
      </c>
      <c r="V43" s="4"/>
      <c r="W43" s="4">
        <v>10063565477.504999</v>
      </c>
      <c r="Y43" s="7">
        <f t="shared" si="0"/>
        <v>3.3369786538485695E-3</v>
      </c>
      <c r="AA43" s="5"/>
    </row>
    <row r="44" spans="1:27" ht="18.75">
      <c r="A44" s="2" t="s">
        <v>49</v>
      </c>
      <c r="C44" s="4">
        <v>8568762</v>
      </c>
      <c r="D44" s="4"/>
      <c r="E44" s="4">
        <v>34315755869</v>
      </c>
      <c r="F44" s="4"/>
      <c r="G44" s="4">
        <v>19079822420.063999</v>
      </c>
      <c r="H44" s="4"/>
      <c r="I44" s="4">
        <v>1597566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10166328</v>
      </c>
      <c r="R44" s="4"/>
      <c r="S44" s="4">
        <v>2184</v>
      </c>
      <c r="T44" s="4"/>
      <c r="U44" s="4">
        <v>34315755869</v>
      </c>
      <c r="V44" s="4"/>
      <c r="W44" s="4">
        <v>22071150952.905602</v>
      </c>
      <c r="Y44" s="7">
        <f t="shared" si="0"/>
        <v>7.318575087561844E-3</v>
      </c>
      <c r="AA44" s="5"/>
    </row>
    <row r="45" spans="1:27" ht="18.75">
      <c r="A45" s="2" t="s">
        <v>50</v>
      </c>
      <c r="C45" s="4">
        <v>3131631</v>
      </c>
      <c r="D45" s="4"/>
      <c r="E45" s="4">
        <v>73652585126</v>
      </c>
      <c r="F45" s="4"/>
      <c r="G45" s="4">
        <v>59302608005.227501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3131631</v>
      </c>
      <c r="R45" s="4"/>
      <c r="S45" s="4">
        <v>22200</v>
      </c>
      <c r="T45" s="4"/>
      <c r="U45" s="4">
        <v>73652585126</v>
      </c>
      <c r="V45" s="4"/>
      <c r="W45" s="4">
        <v>69108551061.210007</v>
      </c>
      <c r="Y45" s="7">
        <f t="shared" si="0"/>
        <v>2.291571115676155E-2</v>
      </c>
      <c r="AA45" s="5"/>
    </row>
    <row r="46" spans="1:27" ht="18.75">
      <c r="A46" s="2" t="s">
        <v>51</v>
      </c>
      <c r="C46" s="4">
        <v>48000000</v>
      </c>
      <c r="D46" s="4"/>
      <c r="E46" s="4">
        <v>194976196862</v>
      </c>
      <c r="F46" s="4"/>
      <c r="G46" s="4">
        <v>282946392000</v>
      </c>
      <c r="H46" s="4"/>
      <c r="I46" s="4">
        <v>16800000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64800000</v>
      </c>
      <c r="R46" s="4"/>
      <c r="S46" s="4">
        <v>4976</v>
      </c>
      <c r="T46" s="4"/>
      <c r="U46" s="4">
        <v>194976196862</v>
      </c>
      <c r="V46" s="4"/>
      <c r="W46" s="4">
        <v>320526253440</v>
      </c>
      <c r="Y46" s="7">
        <f t="shared" si="0"/>
        <v>0.10628333150096556</v>
      </c>
      <c r="AA46" s="5"/>
    </row>
    <row r="47" spans="1:27" ht="18.75">
      <c r="A47" s="2" t="s">
        <v>52</v>
      </c>
      <c r="C47" s="4">
        <v>1600000</v>
      </c>
      <c r="D47" s="4"/>
      <c r="E47" s="4">
        <v>14339819423</v>
      </c>
      <c r="F47" s="4"/>
      <c r="G47" s="4">
        <v>11737742400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1600000</v>
      </c>
      <c r="R47" s="4"/>
      <c r="S47" s="4">
        <v>7010</v>
      </c>
      <c r="T47" s="4"/>
      <c r="U47" s="4">
        <v>14339819423</v>
      </c>
      <c r="V47" s="4"/>
      <c r="W47" s="4">
        <v>11149264800</v>
      </c>
      <c r="Y47" s="7">
        <f t="shared" si="0"/>
        <v>3.6969857976150637E-3</v>
      </c>
      <c r="AA47" s="5"/>
    </row>
    <row r="48" spans="1:27" ht="18.75">
      <c r="A48" s="2" t="s">
        <v>53</v>
      </c>
      <c r="C48" s="4">
        <v>1073224</v>
      </c>
      <c r="D48" s="4"/>
      <c r="E48" s="4">
        <v>36903711131</v>
      </c>
      <c r="F48" s="4"/>
      <c r="G48" s="4">
        <v>30084840545.040001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1073224</v>
      </c>
      <c r="R48" s="4"/>
      <c r="S48" s="4">
        <v>25500</v>
      </c>
      <c r="T48" s="4"/>
      <c r="U48" s="4">
        <v>36903711131</v>
      </c>
      <c r="V48" s="4"/>
      <c r="W48" s="4">
        <v>27204377088.599998</v>
      </c>
      <c r="Y48" s="7">
        <f t="shared" si="0"/>
        <v>9.0207020403281508E-3</v>
      </c>
      <c r="AA48" s="5"/>
    </row>
    <row r="49" spans="1:27" ht="18.75">
      <c r="A49" s="2" t="s">
        <v>54</v>
      </c>
      <c r="C49" s="4">
        <v>16326826</v>
      </c>
      <c r="D49" s="4"/>
      <c r="E49" s="4">
        <v>62421734950</v>
      </c>
      <c r="F49" s="4"/>
      <c r="G49" s="4">
        <v>49532987587.9356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16326826</v>
      </c>
      <c r="R49" s="4"/>
      <c r="S49" s="4">
        <v>3019</v>
      </c>
      <c r="T49" s="4"/>
      <c r="U49" s="4">
        <v>62421734950</v>
      </c>
      <c r="V49" s="4"/>
      <c r="W49" s="4">
        <v>48997408102.220703</v>
      </c>
      <c r="Y49" s="7">
        <f t="shared" si="0"/>
        <v>1.6247055310217334E-2</v>
      </c>
      <c r="AA49" s="5"/>
    </row>
    <row r="50" spans="1:27" ht="18.75">
      <c r="A50" s="2" t="s">
        <v>55</v>
      </c>
      <c r="C50" s="4">
        <v>2500666</v>
      </c>
      <c r="D50" s="4"/>
      <c r="E50" s="4">
        <v>49558981713</v>
      </c>
      <c r="F50" s="4"/>
      <c r="G50" s="4">
        <v>59634031024.827003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2500666</v>
      </c>
      <c r="R50" s="4"/>
      <c r="S50" s="4">
        <v>25030</v>
      </c>
      <c r="T50" s="4"/>
      <c r="U50" s="4">
        <v>49558981713</v>
      </c>
      <c r="V50" s="4"/>
      <c r="W50" s="4">
        <v>62219249543.619003</v>
      </c>
      <c r="Y50" s="7">
        <f t="shared" si="0"/>
        <v>2.0631286997598891E-2</v>
      </c>
      <c r="AA50" s="5"/>
    </row>
    <row r="51" spans="1:27" ht="18.75">
      <c r="A51" s="2" t="s">
        <v>56</v>
      </c>
      <c r="C51" s="4">
        <v>5000000</v>
      </c>
      <c r="D51" s="4"/>
      <c r="E51" s="4">
        <v>37383913800</v>
      </c>
      <c r="F51" s="4"/>
      <c r="G51" s="4">
        <v>39364380000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5000000</v>
      </c>
      <c r="R51" s="4"/>
      <c r="S51" s="4">
        <v>7670</v>
      </c>
      <c r="T51" s="4"/>
      <c r="U51" s="4">
        <v>37383913800</v>
      </c>
      <c r="V51" s="4"/>
      <c r="W51" s="4">
        <v>38121817500</v>
      </c>
      <c r="Y51" s="7">
        <f t="shared" si="0"/>
        <v>1.2640817166417411E-2</v>
      </c>
      <c r="AA51" s="5"/>
    </row>
    <row r="52" spans="1:27" ht="18.75">
      <c r="A52" s="2" t="s">
        <v>57</v>
      </c>
      <c r="C52" s="4">
        <v>26000000</v>
      </c>
      <c r="D52" s="4"/>
      <c r="E52" s="4">
        <v>128586278251</v>
      </c>
      <c r="F52" s="4"/>
      <c r="G52" s="4">
        <v>144940442400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26000000</v>
      </c>
      <c r="R52" s="4"/>
      <c r="S52" s="4">
        <v>6840</v>
      </c>
      <c r="T52" s="4"/>
      <c r="U52" s="4">
        <v>128586278251</v>
      </c>
      <c r="V52" s="4"/>
      <c r="W52" s="4">
        <v>176781852000</v>
      </c>
      <c r="Y52" s="7">
        <f t="shared" si="0"/>
        <v>5.8619111470030572E-2</v>
      </c>
      <c r="AA52" s="5"/>
    </row>
    <row r="53" spans="1:27" ht="18.75">
      <c r="A53" s="2" t="s">
        <v>131</v>
      </c>
      <c r="C53" s="4">
        <v>129000</v>
      </c>
      <c r="D53" s="4"/>
      <c r="E53" s="4">
        <v>8160202739</v>
      </c>
      <c r="F53" s="4"/>
      <c r="G53" s="4">
        <v>9739254564</v>
      </c>
      <c r="H53" s="4"/>
      <c r="I53" s="4">
        <v>0</v>
      </c>
      <c r="J53" s="4"/>
      <c r="K53" s="4">
        <v>0</v>
      </c>
      <c r="L53" s="4"/>
      <c r="M53" s="4">
        <v>-64500</v>
      </c>
      <c r="N53" s="4"/>
      <c r="O53" s="4">
        <v>5624470036</v>
      </c>
      <c r="P53" s="4"/>
      <c r="Q53" s="4">
        <v>64500</v>
      </c>
      <c r="R53" s="4"/>
      <c r="S53" s="4">
        <v>73650</v>
      </c>
      <c r="T53" s="4"/>
      <c r="U53" s="4">
        <v>4080101368</v>
      </c>
      <c r="V53" s="4"/>
      <c r="W53" s="4">
        <v>4722159971.25</v>
      </c>
      <c r="Y53" s="7">
        <f t="shared" si="0"/>
        <v>1.5658214833840531E-3</v>
      </c>
      <c r="AA53" s="5"/>
    </row>
    <row r="54" spans="1:27" ht="18.75">
      <c r="A54" s="2" t="s">
        <v>58</v>
      </c>
      <c r="C54" s="4">
        <v>3030000</v>
      </c>
      <c r="D54" s="4"/>
      <c r="E54" s="4">
        <v>47196834477</v>
      </c>
      <c r="F54" s="4"/>
      <c r="G54" s="4">
        <v>61745415750</v>
      </c>
      <c r="H54" s="4"/>
      <c r="I54" s="4">
        <v>1534017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4564017</v>
      </c>
      <c r="R54" s="4"/>
      <c r="S54" s="4">
        <v>15040</v>
      </c>
      <c r="T54" s="4"/>
      <c r="U54" s="4">
        <v>47196834477</v>
      </c>
      <c r="V54" s="4"/>
      <c r="W54" s="4">
        <v>68234390926.704002</v>
      </c>
      <c r="Y54" s="7">
        <f t="shared" si="0"/>
        <v>2.2625848312880583E-2</v>
      </c>
      <c r="AA54" s="5"/>
    </row>
    <row r="55" spans="1:27" ht="18.75">
      <c r="A55" s="2" t="s">
        <v>59</v>
      </c>
      <c r="C55" s="4">
        <v>500000</v>
      </c>
      <c r="D55" s="4"/>
      <c r="E55" s="4">
        <v>16520351646</v>
      </c>
      <c r="F55" s="4"/>
      <c r="G55" s="4">
        <v>23643479250</v>
      </c>
      <c r="H55" s="4"/>
      <c r="I55" s="4">
        <v>4310362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4810362</v>
      </c>
      <c r="R55" s="4"/>
      <c r="S55" s="4">
        <v>4873</v>
      </c>
      <c r="T55" s="4"/>
      <c r="U55" s="4">
        <v>16520351646</v>
      </c>
      <c r="V55" s="4"/>
      <c r="W55" s="4">
        <v>23301420706.5453</v>
      </c>
      <c r="Y55" s="7">
        <f t="shared" si="0"/>
        <v>7.7265203546292606E-3</v>
      </c>
      <c r="AA55" s="5"/>
    </row>
    <row r="56" spans="1:27" ht="18.75">
      <c r="A56" s="2" t="s">
        <v>60</v>
      </c>
      <c r="C56" s="4">
        <v>9360000</v>
      </c>
      <c r="D56" s="4"/>
      <c r="E56" s="4">
        <v>46112155830</v>
      </c>
      <c r="F56" s="4"/>
      <c r="G56" s="4">
        <v>57221494200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9360000</v>
      </c>
      <c r="R56" s="4"/>
      <c r="S56" s="4">
        <v>6590</v>
      </c>
      <c r="T56" s="4"/>
      <c r="U56" s="4">
        <v>46112155830</v>
      </c>
      <c r="V56" s="4"/>
      <c r="W56" s="4">
        <v>61315389720</v>
      </c>
      <c r="Y56" s="7">
        <f t="shared" si="0"/>
        <v>2.0331576030921131E-2</v>
      </c>
      <c r="AA56" s="5"/>
    </row>
    <row r="57" spans="1:27" ht="18.75">
      <c r="A57" s="2" t="s">
        <v>61</v>
      </c>
      <c r="C57" s="4">
        <v>2353955</v>
      </c>
      <c r="D57" s="4"/>
      <c r="E57" s="4">
        <v>14699697506</v>
      </c>
      <c r="F57" s="4"/>
      <c r="G57" s="4">
        <v>17900609603.287498</v>
      </c>
      <c r="H57" s="4"/>
      <c r="I57" s="4">
        <v>1166036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3519991</v>
      </c>
      <c r="R57" s="4"/>
      <c r="S57" s="4">
        <v>5132</v>
      </c>
      <c r="T57" s="4"/>
      <c r="U57" s="4">
        <v>14699697506</v>
      </c>
      <c r="V57" s="4"/>
      <c r="W57" s="4">
        <v>17957109466</v>
      </c>
      <c r="Y57" s="7">
        <f t="shared" si="0"/>
        <v>5.9543996714492798E-3</v>
      </c>
      <c r="AA57" s="5"/>
    </row>
    <row r="58" spans="1:27" ht="19.5" thickBot="1">
      <c r="C58" s="4"/>
      <c r="D58" s="4"/>
      <c r="E58" s="8">
        <f>SUM(E9:E57)</f>
        <v>2597426664303</v>
      </c>
      <c r="F58" s="4"/>
      <c r="G58" s="8">
        <f>SUM(G9:G57)</f>
        <v>2833823778184.4634</v>
      </c>
      <c r="H58" s="4"/>
      <c r="I58" s="4"/>
      <c r="J58" s="4"/>
      <c r="K58" s="8">
        <f>SUM(K9:K57)</f>
        <v>0</v>
      </c>
      <c r="L58" s="4"/>
      <c r="M58" s="4"/>
      <c r="N58" s="4"/>
      <c r="O58" s="8">
        <f>SUM(O9:O57)</f>
        <v>51534749993</v>
      </c>
      <c r="P58" s="4"/>
      <c r="Q58" s="4"/>
      <c r="R58" s="4"/>
      <c r="S58" s="8">
        <f>SUM(S9:S57)</f>
        <v>1051978</v>
      </c>
      <c r="T58" s="4"/>
      <c r="U58" s="8">
        <f>SUM(U9:U57)</f>
        <v>2540233240844</v>
      </c>
      <c r="V58" s="4"/>
      <c r="W58" s="8">
        <f>SUM(W9:W57)</f>
        <v>2939074924933.9473</v>
      </c>
      <c r="Y58" s="9">
        <f>SUM(Y9:Y57)</f>
        <v>0.97456813974024192</v>
      </c>
    </row>
    <row r="59" spans="1:27" ht="19.5" thickTop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7" ht="18.7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ht="18.7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3:23" ht="18.7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13"/>
  <sheetViews>
    <sheetView rightToLeft="1" tabSelected="1" view="pageBreakPreview" zoomScale="60" zoomScaleNormal="100" workbookViewId="0">
      <selection activeCell="G37" sqref="G37"/>
    </sheetView>
  </sheetViews>
  <sheetFormatPr defaultRowHeight="15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5703125" style="1" bestFit="1" customWidth="1"/>
    <col min="10" max="10" width="24.7109375" style="1" bestFit="1" customWidth="1"/>
    <col min="11" max="16" width="9.140625" style="1"/>
    <col min="17" max="17" width="20.5703125" style="1" bestFit="1" customWidth="1"/>
    <col min="18" max="16384" width="9.140625" style="1"/>
  </cols>
  <sheetData>
    <row r="2" spans="1:17" ht="23.25">
      <c r="A2" s="18" t="s">
        <v>0</v>
      </c>
      <c r="B2" s="18"/>
      <c r="C2" s="18"/>
      <c r="D2" s="18"/>
      <c r="E2" s="18"/>
      <c r="F2" s="18"/>
      <c r="G2" s="18"/>
    </row>
    <row r="3" spans="1:17" ht="23.25">
      <c r="A3" s="18" t="s">
        <v>90</v>
      </c>
      <c r="B3" s="18"/>
      <c r="C3" s="18"/>
      <c r="D3" s="18"/>
      <c r="E3" s="18"/>
      <c r="F3" s="18"/>
      <c r="G3" s="18"/>
    </row>
    <row r="4" spans="1:17" ht="23.25">
      <c r="A4" s="18" t="str">
        <f>'سایر درآمدها'!A4:E4</f>
        <v>برای ماه منتهی به 1402/12/29</v>
      </c>
      <c r="B4" s="18"/>
      <c r="C4" s="18"/>
      <c r="D4" s="18"/>
      <c r="E4" s="18"/>
      <c r="F4" s="18"/>
      <c r="G4" s="18"/>
    </row>
    <row r="5" spans="1:17">
      <c r="Q5" s="3"/>
    </row>
    <row r="6" spans="1:17" ht="23.25">
      <c r="A6" s="19" t="s">
        <v>94</v>
      </c>
      <c r="C6" s="19" t="s">
        <v>71</v>
      </c>
      <c r="E6" s="19" t="s">
        <v>119</v>
      </c>
      <c r="G6" s="19" t="s">
        <v>12</v>
      </c>
      <c r="I6" s="3"/>
      <c r="J6" s="3"/>
    </row>
    <row r="7" spans="1:17" ht="18.75">
      <c r="A7" s="2" t="s">
        <v>126</v>
      </c>
      <c r="C7" s="4">
        <f>'سرمایه‌گذاری در سهام'!I65</f>
        <v>162342717387</v>
      </c>
      <c r="E7" s="7">
        <f>C7/C11</f>
        <v>0.99989381218615381</v>
      </c>
      <c r="F7" s="16"/>
      <c r="G7" s="7">
        <f>C7/3015771607019</f>
        <v>5.3831237421679591E-2</v>
      </c>
      <c r="I7" s="4"/>
      <c r="J7" s="7"/>
    </row>
    <row r="8" spans="1:17" ht="18.75">
      <c r="A8" s="2" t="s">
        <v>127</v>
      </c>
      <c r="C8" s="4">
        <v>0</v>
      </c>
      <c r="E8" s="7">
        <f>C8/C11</f>
        <v>0</v>
      </c>
      <c r="F8" s="16"/>
      <c r="G8" s="7">
        <f t="shared" ref="G8:G9" si="0">C8/2879880100734</f>
        <v>0</v>
      </c>
      <c r="I8" s="4"/>
      <c r="J8" s="4"/>
    </row>
    <row r="9" spans="1:17" ht="18.75">
      <c r="A9" s="2" t="s">
        <v>128</v>
      </c>
      <c r="C9" s="4">
        <f>'درآمد سپرده بانکی'!E14</f>
        <v>17240649</v>
      </c>
      <c r="E9" s="7">
        <f>C9/C11</f>
        <v>1.0618781384617775E-4</v>
      </c>
      <c r="F9" s="16"/>
      <c r="G9" s="7">
        <f t="shared" si="0"/>
        <v>5.9865856900104439E-6</v>
      </c>
      <c r="I9" s="4"/>
      <c r="J9" s="4"/>
    </row>
    <row r="10" spans="1:17" ht="18.75">
      <c r="A10" s="2" t="s">
        <v>124</v>
      </c>
      <c r="C10" s="4">
        <f>'سایر درآمدها'!C11</f>
        <v>4152320</v>
      </c>
      <c r="E10" s="7">
        <f>C10/C11</f>
        <v>2.5574778721483211E-5</v>
      </c>
      <c r="F10" s="16"/>
      <c r="G10" s="7">
        <f>C10/2879880100734</f>
        <v>1.4418378039216601E-6</v>
      </c>
      <c r="I10" s="4"/>
      <c r="J10" s="4"/>
    </row>
    <row r="11" spans="1:17" ht="19.5" thickBot="1">
      <c r="C11" s="8">
        <f>SUM(C7:C9)</f>
        <v>162359958036</v>
      </c>
      <c r="E11" s="9">
        <f>SUM(E7:E9)</f>
        <v>1</v>
      </c>
      <c r="F11" s="16"/>
      <c r="G11" s="9">
        <f>SUM(G7:G9)</f>
        <v>5.3837224007369601E-2</v>
      </c>
      <c r="I11" s="4"/>
      <c r="J11" s="17"/>
    </row>
    <row r="12" spans="1:17" ht="19.5" thickTop="1">
      <c r="C12" s="4"/>
      <c r="E12" s="16"/>
      <c r="F12" s="16"/>
      <c r="G12" s="16"/>
    </row>
    <row r="13" spans="1:17" ht="18.75">
      <c r="C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="60" zoomScaleNormal="100" workbookViewId="0">
      <selection activeCell="U8" sqref="U8"/>
    </sheetView>
  </sheetViews>
  <sheetFormatPr defaultRowHeight="15"/>
  <cols>
    <col min="1" max="1" width="22.42578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5.85546875" style="1" bestFit="1" customWidth="1"/>
    <col min="22" max="16384" width="9.140625" style="1"/>
  </cols>
  <sheetData>
    <row r="2" spans="1:21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3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3.25">
      <c r="A4" s="18" t="str">
        <f>سهام!A4</f>
        <v>برای ماه منتهی به 1402/12/29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30">
      <c r="A6" s="18" t="s">
        <v>66</v>
      </c>
      <c r="C6" s="19" t="s">
        <v>67</v>
      </c>
      <c r="D6" s="19" t="s">
        <v>67</v>
      </c>
      <c r="E6" s="19" t="s">
        <v>67</v>
      </c>
      <c r="F6" s="19" t="s">
        <v>67</v>
      </c>
      <c r="G6" s="19" t="s">
        <v>67</v>
      </c>
      <c r="H6" s="19" t="s">
        <v>67</v>
      </c>
      <c r="I6" s="19" t="s">
        <v>67</v>
      </c>
      <c r="K6" s="20" t="str">
        <f>سهام!C6</f>
        <v>1402/11/30</v>
      </c>
      <c r="M6" s="19" t="s">
        <v>4</v>
      </c>
      <c r="N6" s="19" t="s">
        <v>4</v>
      </c>
      <c r="O6" s="19" t="s">
        <v>4</v>
      </c>
      <c r="Q6" s="20" t="str">
        <f>سهام!Q6</f>
        <v>1402/12/29</v>
      </c>
      <c r="R6" s="20" t="s">
        <v>5</v>
      </c>
      <c r="S6" s="20" t="s">
        <v>5</v>
      </c>
    </row>
    <row r="7" spans="1:21" ht="23.25">
      <c r="A7" s="19" t="s">
        <v>66</v>
      </c>
      <c r="C7" s="19" t="s">
        <v>68</v>
      </c>
      <c r="E7" s="19" t="s">
        <v>69</v>
      </c>
      <c r="G7" s="19" t="s">
        <v>70</v>
      </c>
      <c r="I7" s="19" t="s">
        <v>64</v>
      </c>
      <c r="K7" s="19" t="s">
        <v>71</v>
      </c>
      <c r="M7" s="19" t="s">
        <v>72</v>
      </c>
      <c r="O7" s="19" t="s">
        <v>73</v>
      </c>
      <c r="Q7" s="19" t="s">
        <v>71</v>
      </c>
      <c r="S7" s="19" t="s">
        <v>65</v>
      </c>
      <c r="U7" s="11"/>
    </row>
    <row r="8" spans="1:21" ht="18.75">
      <c r="A8" s="2" t="s">
        <v>74</v>
      </c>
      <c r="C8" s="6" t="s">
        <v>75</v>
      </c>
      <c r="E8" s="1" t="s">
        <v>76</v>
      </c>
      <c r="G8" s="6" t="s">
        <v>77</v>
      </c>
      <c r="I8" s="4">
        <v>0</v>
      </c>
      <c r="J8" s="4"/>
      <c r="K8" s="4">
        <v>428520403</v>
      </c>
      <c r="L8" s="4"/>
      <c r="M8" s="4">
        <v>2453526126</v>
      </c>
      <c r="N8" s="4"/>
      <c r="O8" s="4">
        <v>338120</v>
      </c>
      <c r="P8" s="4"/>
      <c r="Q8" s="4">
        <v>2881708409</v>
      </c>
      <c r="S8" s="7">
        <f>Q8/3015771607019</f>
        <v>9.5554597115147014E-4</v>
      </c>
      <c r="U8" s="4"/>
    </row>
    <row r="9" spans="1:21" ht="18.75">
      <c r="A9" s="2" t="s">
        <v>74</v>
      </c>
      <c r="C9" s="6" t="s">
        <v>78</v>
      </c>
      <c r="E9" s="1" t="s">
        <v>76</v>
      </c>
      <c r="G9" s="6" t="s">
        <v>77</v>
      </c>
      <c r="I9" s="4">
        <v>0</v>
      </c>
      <c r="J9" s="4"/>
      <c r="K9" s="4">
        <v>5481608</v>
      </c>
      <c r="L9" s="4"/>
      <c r="M9" s="4">
        <v>22435</v>
      </c>
      <c r="N9" s="4"/>
      <c r="O9" s="4">
        <v>0</v>
      </c>
      <c r="P9" s="4"/>
      <c r="Q9" s="4">
        <v>5504043</v>
      </c>
      <c r="S9" s="7">
        <f t="shared" ref="S9:S15" si="0">Q9/3015771607019</f>
        <v>1.8250861528073679E-6</v>
      </c>
      <c r="U9" s="5"/>
    </row>
    <row r="10" spans="1:21" ht="18.75">
      <c r="A10" s="2" t="s">
        <v>79</v>
      </c>
      <c r="C10" s="6" t="s">
        <v>80</v>
      </c>
      <c r="E10" s="1" t="s">
        <v>76</v>
      </c>
      <c r="G10" s="6" t="s">
        <v>77</v>
      </c>
      <c r="I10" s="4">
        <v>0</v>
      </c>
      <c r="J10" s="4"/>
      <c r="K10" s="4">
        <v>539029033</v>
      </c>
      <c r="L10" s="4"/>
      <c r="M10" s="4">
        <v>15225994587</v>
      </c>
      <c r="N10" s="4"/>
      <c r="O10" s="4">
        <v>12000560000</v>
      </c>
      <c r="P10" s="4"/>
      <c r="Q10" s="4">
        <v>3764463620</v>
      </c>
      <c r="S10" s="7">
        <f t="shared" si="0"/>
        <v>1.248258857281656E-3</v>
      </c>
      <c r="U10" s="5"/>
    </row>
    <row r="11" spans="1:21" ht="18.75">
      <c r="A11" s="2" t="s">
        <v>81</v>
      </c>
      <c r="C11" s="6" t="s">
        <v>82</v>
      </c>
      <c r="E11" s="1" t="s">
        <v>76</v>
      </c>
      <c r="G11" s="6" t="s">
        <v>77</v>
      </c>
      <c r="I11" s="4">
        <v>0</v>
      </c>
      <c r="J11" s="4"/>
      <c r="K11" s="4">
        <v>4594295220</v>
      </c>
      <c r="L11" s="4"/>
      <c r="M11" s="4">
        <v>45658077488</v>
      </c>
      <c r="N11" s="4"/>
      <c r="O11" s="4">
        <v>26329365358</v>
      </c>
      <c r="P11" s="4"/>
      <c r="Q11" s="4">
        <v>23923007350</v>
      </c>
      <c r="S11" s="7">
        <f t="shared" si="0"/>
        <v>7.9326323300878791E-3</v>
      </c>
      <c r="U11" s="5"/>
    </row>
    <row r="12" spans="1:21" ht="18.75">
      <c r="A12" s="2" t="s">
        <v>83</v>
      </c>
      <c r="C12" s="6" t="s">
        <v>84</v>
      </c>
      <c r="E12" s="1" t="s">
        <v>76</v>
      </c>
      <c r="G12" s="6" t="s">
        <v>77</v>
      </c>
      <c r="I12" s="4">
        <v>0</v>
      </c>
      <c r="J12" s="4"/>
      <c r="K12" s="4">
        <v>2977280</v>
      </c>
      <c r="L12" s="4"/>
      <c r="M12" s="4">
        <v>12235</v>
      </c>
      <c r="N12" s="4"/>
      <c r="O12" s="4">
        <v>0</v>
      </c>
      <c r="P12" s="4"/>
      <c r="Q12" s="4">
        <v>2989515</v>
      </c>
      <c r="S12" s="7">
        <f t="shared" si="0"/>
        <v>9.9129356912907809E-7</v>
      </c>
      <c r="U12" s="5"/>
    </row>
    <row r="13" spans="1:21" ht="18.75">
      <c r="A13" s="2" t="s">
        <v>85</v>
      </c>
      <c r="C13" s="6" t="s">
        <v>86</v>
      </c>
      <c r="E13" s="1" t="s">
        <v>76</v>
      </c>
      <c r="G13" s="6" t="s">
        <v>77</v>
      </c>
      <c r="I13" s="4">
        <v>0</v>
      </c>
      <c r="J13" s="4"/>
      <c r="K13" s="4">
        <v>1036387585</v>
      </c>
      <c r="L13" s="4"/>
      <c r="M13" s="4">
        <v>25404</v>
      </c>
      <c r="N13" s="4"/>
      <c r="O13" s="4">
        <v>1030206000</v>
      </c>
      <c r="P13" s="4"/>
      <c r="Q13" s="4">
        <v>6206989</v>
      </c>
      <c r="S13" s="7">
        <f t="shared" si="0"/>
        <v>2.0581760852027594E-6</v>
      </c>
      <c r="U13" s="5"/>
    </row>
    <row r="14" spans="1:21" ht="18.75">
      <c r="A14" s="2" t="s">
        <v>74</v>
      </c>
      <c r="C14" s="6" t="s">
        <v>87</v>
      </c>
      <c r="E14" s="1" t="s">
        <v>88</v>
      </c>
      <c r="G14" s="6" t="s">
        <v>77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f t="shared" si="0"/>
        <v>3.5480140389598764E-4</v>
      </c>
      <c r="U14" s="5"/>
    </row>
    <row r="15" spans="1:21" ht="18.75">
      <c r="A15" s="2" t="s">
        <v>85</v>
      </c>
      <c r="C15" s="6" t="s">
        <v>89</v>
      </c>
      <c r="E15" s="1" t="s">
        <v>88</v>
      </c>
      <c r="G15" s="6" t="s">
        <v>77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f t="shared" si="0"/>
        <v>3.1487795620526156E-6</v>
      </c>
      <c r="U15" s="5"/>
    </row>
    <row r="16" spans="1:21" ht="19.5" thickBot="1">
      <c r="C16" s="6"/>
      <c r="G16" s="6"/>
      <c r="I16" s="4"/>
      <c r="J16" s="4"/>
      <c r="K16" s="8">
        <f>SUM(K8:K15)</f>
        <v>7686187129</v>
      </c>
      <c r="L16" s="4"/>
      <c r="M16" s="8">
        <f>SUM(M8:M15)</f>
        <v>63337658275</v>
      </c>
      <c r="N16" s="4"/>
      <c r="O16" s="8">
        <f>SUM(O8:O15)</f>
        <v>39360469478</v>
      </c>
      <c r="P16" s="4"/>
      <c r="Q16" s="8">
        <f>SUM(Q8:Q15)</f>
        <v>31663375926</v>
      </c>
      <c r="S16" s="9">
        <f>SUM(S8:S15)</f>
        <v>1.0499261897786185E-2</v>
      </c>
    </row>
    <row r="17" spans="3:19" ht="19.5" thickTop="1">
      <c r="C17" s="6"/>
      <c r="G17" s="6"/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3:19" ht="18.75">
      <c r="G18" s="6"/>
      <c r="I18" s="4"/>
      <c r="J18" s="4"/>
      <c r="K18" s="4"/>
      <c r="L18" s="4"/>
      <c r="M18" s="4"/>
      <c r="N18" s="4"/>
      <c r="O18" s="4"/>
      <c r="P18" s="4"/>
      <c r="Q18" s="4"/>
      <c r="S18" s="6"/>
    </row>
    <row r="19" spans="3:19" ht="18.75">
      <c r="I19" s="4"/>
      <c r="J19" s="4"/>
      <c r="K19" s="4"/>
      <c r="L19" s="4"/>
      <c r="M19" s="4"/>
      <c r="N19" s="4"/>
      <c r="O19" s="4"/>
      <c r="P19" s="4"/>
      <c r="Q19" s="4"/>
    </row>
    <row r="20" spans="3:19">
      <c r="K20" s="10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="60" zoomScaleNormal="100" workbookViewId="0">
      <selection activeCell="H8" sqref="H8:R13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3.25">
      <c r="A3" s="18" t="s">
        <v>90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23.25">
      <c r="A4" s="18" t="str">
        <f>سهام!A4</f>
        <v>برای ماه منتهی به 1402/12/29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6" spans="1:18" ht="23.25">
      <c r="A6" s="19" t="s">
        <v>91</v>
      </c>
      <c r="B6" s="19" t="s">
        <v>91</v>
      </c>
      <c r="C6" s="19" t="s">
        <v>91</v>
      </c>
      <c r="D6" s="19" t="s">
        <v>91</v>
      </c>
      <c r="E6" s="19" t="s">
        <v>91</v>
      </c>
      <c r="F6" s="19" t="s">
        <v>91</v>
      </c>
      <c r="H6" s="19" t="s">
        <v>92</v>
      </c>
      <c r="I6" s="19" t="s">
        <v>92</v>
      </c>
      <c r="J6" s="19" t="s">
        <v>92</v>
      </c>
      <c r="K6" s="19" t="s">
        <v>92</v>
      </c>
      <c r="L6" s="19" t="s">
        <v>92</v>
      </c>
      <c r="N6" s="19" t="s">
        <v>93</v>
      </c>
      <c r="O6" s="19" t="s">
        <v>93</v>
      </c>
      <c r="P6" s="19" t="s">
        <v>93</v>
      </c>
      <c r="Q6" s="19" t="s">
        <v>93</v>
      </c>
      <c r="R6" s="19" t="s">
        <v>93</v>
      </c>
    </row>
    <row r="7" spans="1:18" ht="23.25">
      <c r="A7" s="19" t="s">
        <v>94</v>
      </c>
      <c r="C7" s="19" t="s">
        <v>95</v>
      </c>
      <c r="F7" s="19" t="s">
        <v>64</v>
      </c>
      <c r="H7" s="19" t="s">
        <v>96</v>
      </c>
      <c r="J7" s="19" t="s">
        <v>97</v>
      </c>
      <c r="L7" s="19" t="s">
        <v>98</v>
      </c>
      <c r="N7" s="19" t="s">
        <v>96</v>
      </c>
      <c r="P7" s="19" t="s">
        <v>97</v>
      </c>
      <c r="R7" s="19" t="s">
        <v>98</v>
      </c>
    </row>
    <row r="8" spans="1:18" ht="18.75">
      <c r="A8" s="2" t="s">
        <v>74</v>
      </c>
      <c r="C8" s="4">
        <v>11</v>
      </c>
      <c r="D8" s="4"/>
      <c r="E8" s="4"/>
      <c r="F8" s="4">
        <v>0</v>
      </c>
      <c r="G8" s="4"/>
      <c r="H8" s="4">
        <v>8126</v>
      </c>
      <c r="I8" s="4"/>
      <c r="J8" s="4">
        <v>0</v>
      </c>
      <c r="K8" s="4"/>
      <c r="L8" s="4">
        <v>8126</v>
      </c>
      <c r="M8" s="4"/>
      <c r="N8" s="4">
        <v>9677544</v>
      </c>
      <c r="O8" s="4"/>
      <c r="P8" s="4">
        <v>0</v>
      </c>
      <c r="Q8" s="4"/>
      <c r="R8" s="4">
        <v>9677544</v>
      </c>
    </row>
    <row r="9" spans="1:18" ht="18.75">
      <c r="A9" s="2" t="s">
        <v>74</v>
      </c>
      <c r="C9" s="4">
        <v>17</v>
      </c>
      <c r="D9" s="4"/>
      <c r="E9" s="4"/>
      <c r="F9" s="4">
        <v>0</v>
      </c>
      <c r="G9" s="4"/>
      <c r="H9" s="4">
        <v>22435</v>
      </c>
      <c r="I9" s="4"/>
      <c r="J9" s="4">
        <v>0</v>
      </c>
      <c r="K9" s="4"/>
      <c r="L9" s="4">
        <v>22435</v>
      </c>
      <c r="M9" s="4"/>
      <c r="N9" s="4">
        <v>111263</v>
      </c>
      <c r="O9" s="4"/>
      <c r="P9" s="4">
        <v>0</v>
      </c>
      <c r="Q9" s="4"/>
      <c r="R9" s="4">
        <v>111263</v>
      </c>
    </row>
    <row r="10" spans="1:18" ht="18.75">
      <c r="A10" s="2" t="s">
        <v>79</v>
      </c>
      <c r="C10" s="4">
        <v>31</v>
      </c>
      <c r="D10" s="4"/>
      <c r="E10" s="4"/>
      <c r="F10" s="4">
        <v>0</v>
      </c>
      <c r="G10" s="4"/>
      <c r="H10" s="4">
        <v>15407</v>
      </c>
      <c r="I10" s="4"/>
      <c r="J10" s="4">
        <v>0</v>
      </c>
      <c r="K10" s="4"/>
      <c r="L10" s="4">
        <v>15407</v>
      </c>
      <c r="M10" s="4"/>
      <c r="N10" s="4">
        <v>92159</v>
      </c>
      <c r="O10" s="4"/>
      <c r="P10" s="4">
        <v>0</v>
      </c>
      <c r="Q10" s="4"/>
      <c r="R10" s="4">
        <v>92159</v>
      </c>
    </row>
    <row r="11" spans="1:18" ht="18.75">
      <c r="A11" s="2" t="s">
        <v>81</v>
      </c>
      <c r="C11" s="4">
        <v>17</v>
      </c>
      <c r="D11" s="4"/>
      <c r="E11" s="4"/>
      <c r="F11" s="4">
        <v>0</v>
      </c>
      <c r="G11" s="4"/>
      <c r="H11" s="4">
        <v>17157042</v>
      </c>
      <c r="I11" s="4"/>
      <c r="J11" s="4">
        <v>0</v>
      </c>
      <c r="K11" s="4"/>
      <c r="L11" s="4">
        <v>17157042</v>
      </c>
      <c r="M11" s="4"/>
      <c r="N11" s="4">
        <v>84291921</v>
      </c>
      <c r="O11" s="4"/>
      <c r="P11" s="4">
        <v>0</v>
      </c>
      <c r="Q11" s="4"/>
      <c r="R11" s="4">
        <v>84291921</v>
      </c>
    </row>
    <row r="12" spans="1:18" ht="18.75">
      <c r="A12" s="2" t="s">
        <v>83</v>
      </c>
      <c r="C12" s="4">
        <v>17</v>
      </c>
      <c r="D12" s="4"/>
      <c r="E12" s="4"/>
      <c r="F12" s="4">
        <v>0</v>
      </c>
      <c r="G12" s="4"/>
      <c r="H12" s="4">
        <v>12235</v>
      </c>
      <c r="I12" s="4"/>
      <c r="J12" s="4">
        <v>0</v>
      </c>
      <c r="K12" s="4"/>
      <c r="L12" s="4">
        <v>12235</v>
      </c>
      <c r="M12" s="4"/>
      <c r="N12" s="4">
        <v>62740</v>
      </c>
      <c r="O12" s="4"/>
      <c r="P12" s="4">
        <v>0</v>
      </c>
      <c r="Q12" s="4"/>
      <c r="R12" s="4">
        <v>62740</v>
      </c>
    </row>
    <row r="13" spans="1:18" ht="18.75">
      <c r="A13" s="2" t="s">
        <v>85</v>
      </c>
      <c r="C13" s="4">
        <v>17</v>
      </c>
      <c r="D13" s="4"/>
      <c r="E13" s="4"/>
      <c r="F13" s="4">
        <v>0</v>
      </c>
      <c r="G13" s="4"/>
      <c r="H13" s="4">
        <v>25404</v>
      </c>
      <c r="I13" s="4"/>
      <c r="J13" s="4">
        <v>0</v>
      </c>
      <c r="K13" s="4"/>
      <c r="L13" s="4">
        <v>25404</v>
      </c>
      <c r="M13" s="4"/>
      <c r="N13" s="4">
        <v>8701518</v>
      </c>
      <c r="O13" s="4"/>
      <c r="P13" s="4">
        <v>0</v>
      </c>
      <c r="Q13" s="4"/>
      <c r="R13" s="4">
        <v>8701518</v>
      </c>
    </row>
    <row r="14" spans="1:18" ht="19.5" thickBot="1">
      <c r="C14" s="4"/>
      <c r="D14" s="4"/>
      <c r="E14" s="4"/>
      <c r="F14" s="4"/>
      <c r="G14" s="4"/>
      <c r="H14" s="8">
        <f>SUM(H8:H13)</f>
        <v>17240649</v>
      </c>
      <c r="I14" s="4"/>
      <c r="J14" s="8">
        <f>SUM(J8:J13)</f>
        <v>0</v>
      </c>
      <c r="K14" s="4"/>
      <c r="L14" s="8">
        <f>SUM(L8:L13)</f>
        <v>17240649</v>
      </c>
      <c r="M14" s="4"/>
      <c r="N14" s="8">
        <f>SUM(N8:N13)</f>
        <v>102937145</v>
      </c>
      <c r="O14" s="4"/>
      <c r="P14" s="8">
        <f>SUM(P8:P13)</f>
        <v>0</v>
      </c>
      <c r="Q14" s="4"/>
      <c r="R14" s="8">
        <f>SUM(R8:R13)</f>
        <v>102937145</v>
      </c>
    </row>
    <row r="15" spans="1:18" ht="19.5" thickTop="1">
      <c r="C15" s="4"/>
      <c r="D15" s="4"/>
      <c r="E15" s="4"/>
      <c r="F15" s="4"/>
      <c r="G15" s="4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.7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view="pageBreakPreview" zoomScale="60" zoomScaleNormal="100" workbookViewId="0">
      <selection sqref="A1:XFD1048576"/>
    </sheetView>
  </sheetViews>
  <sheetFormatPr defaultRowHeight="15"/>
  <cols>
    <col min="1" max="1" width="27.5703125" style="25" bestFit="1" customWidth="1"/>
    <col min="2" max="2" width="1" style="25" customWidth="1"/>
    <col min="3" max="3" width="15.140625" style="25" bestFit="1" customWidth="1"/>
    <col min="4" max="4" width="1" style="25" customWidth="1"/>
    <col min="5" max="5" width="40.28515625" style="25" bestFit="1" customWidth="1"/>
    <col min="6" max="6" width="1" style="25" customWidth="1"/>
    <col min="7" max="7" width="28.140625" style="25" bestFit="1" customWidth="1"/>
    <col min="8" max="8" width="1" style="25" customWidth="1"/>
    <col min="9" max="9" width="26.710937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9.140625" style="25" bestFit="1" customWidth="1"/>
    <col min="14" max="14" width="1" style="25" customWidth="1"/>
    <col min="15" max="15" width="26.7109375" style="25" bestFit="1" customWidth="1"/>
    <col min="16" max="16" width="1" style="25" customWidth="1"/>
    <col min="17" max="17" width="15.140625" style="25" bestFit="1" customWidth="1"/>
    <col min="18" max="18" width="1" style="25" customWidth="1"/>
    <col min="19" max="19" width="29.140625" style="25" bestFit="1" customWidth="1"/>
    <col min="20" max="20" width="1" style="25" customWidth="1"/>
    <col min="21" max="21" width="9.140625" style="25" customWidth="1"/>
    <col min="22" max="16384" width="9.140625" style="25"/>
  </cols>
  <sheetData>
    <row r="2" spans="1:19" s="25" customFormat="1" ht="23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s="25" customFormat="1" ht="23.25">
      <c r="A3" s="24" t="s">
        <v>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s="25" customFormat="1" ht="23.25">
      <c r="A4" s="24" t="str">
        <f>سهام!A4</f>
        <v>برای ماه منتهی به 1402/12/29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s="25" customFormat="1" ht="23.25">
      <c r="A6" s="24" t="s">
        <v>2</v>
      </c>
      <c r="C6" s="26" t="s">
        <v>100</v>
      </c>
      <c r="D6" s="26" t="s">
        <v>100</v>
      </c>
      <c r="E6" s="26" t="s">
        <v>100</v>
      </c>
      <c r="F6" s="26" t="s">
        <v>100</v>
      </c>
      <c r="G6" s="26" t="s">
        <v>100</v>
      </c>
      <c r="I6" s="26" t="s">
        <v>92</v>
      </c>
      <c r="J6" s="26" t="s">
        <v>92</v>
      </c>
      <c r="K6" s="26" t="s">
        <v>92</v>
      </c>
      <c r="L6" s="26" t="s">
        <v>92</v>
      </c>
      <c r="M6" s="26" t="s">
        <v>92</v>
      </c>
      <c r="O6" s="26" t="s">
        <v>93</v>
      </c>
      <c r="P6" s="26" t="s">
        <v>93</v>
      </c>
      <c r="Q6" s="26" t="s">
        <v>93</v>
      </c>
      <c r="R6" s="26" t="s">
        <v>93</v>
      </c>
      <c r="S6" s="26" t="s">
        <v>93</v>
      </c>
    </row>
    <row r="7" spans="1:19" s="25" customFormat="1" ht="23.25">
      <c r="A7" s="26" t="s">
        <v>2</v>
      </c>
      <c r="C7" s="26" t="s">
        <v>101</v>
      </c>
      <c r="E7" s="26" t="s">
        <v>102</v>
      </c>
      <c r="G7" s="26" t="s">
        <v>103</v>
      </c>
      <c r="I7" s="26" t="s">
        <v>104</v>
      </c>
      <c r="K7" s="26" t="s">
        <v>97</v>
      </c>
      <c r="M7" s="26" t="s">
        <v>105</v>
      </c>
      <c r="O7" s="26" t="s">
        <v>104</v>
      </c>
      <c r="Q7" s="26" t="s">
        <v>97</v>
      </c>
      <c r="S7" s="26" t="s">
        <v>105</v>
      </c>
    </row>
    <row r="8" spans="1:19" s="25" customFormat="1" ht="18.75">
      <c r="A8" s="27" t="s">
        <v>49</v>
      </c>
      <c r="C8" s="33" t="s">
        <v>134</v>
      </c>
      <c r="E8" s="28">
        <v>8568762</v>
      </c>
      <c r="G8" s="28">
        <v>105</v>
      </c>
      <c r="H8" s="28"/>
      <c r="I8" s="28">
        <v>0</v>
      </c>
      <c r="J8" s="28"/>
      <c r="K8" s="28">
        <v>0</v>
      </c>
      <c r="L8" s="28"/>
      <c r="M8" s="28">
        <v>0</v>
      </c>
      <c r="N8" s="28"/>
      <c r="O8" s="28">
        <v>899720010</v>
      </c>
      <c r="P8" s="28"/>
      <c r="Q8" s="28">
        <v>37217571</v>
      </c>
      <c r="R8" s="28"/>
      <c r="S8" s="28">
        <v>862502439</v>
      </c>
    </row>
    <row r="9" spans="1:19" s="25" customFormat="1" ht="18.75">
      <c r="A9" s="27" t="s">
        <v>52</v>
      </c>
      <c r="C9" s="33" t="s">
        <v>106</v>
      </c>
      <c r="E9" s="28">
        <v>1600000</v>
      </c>
      <c r="G9" s="28">
        <v>600</v>
      </c>
      <c r="H9" s="28"/>
      <c r="I9" s="28">
        <v>0</v>
      </c>
      <c r="J9" s="28"/>
      <c r="K9" s="28">
        <v>0</v>
      </c>
      <c r="L9" s="28"/>
      <c r="M9" s="28">
        <v>0</v>
      </c>
      <c r="N9" s="28"/>
      <c r="O9" s="28">
        <v>960000000</v>
      </c>
      <c r="P9" s="28"/>
      <c r="Q9" s="28">
        <v>0</v>
      </c>
      <c r="R9" s="28"/>
      <c r="S9" s="28">
        <v>960000000</v>
      </c>
    </row>
    <row r="10" spans="1:19" s="25" customFormat="1" ht="18.75">
      <c r="A10" s="27" t="s">
        <v>21</v>
      </c>
      <c r="C10" s="33" t="s">
        <v>107</v>
      </c>
      <c r="E10" s="28">
        <v>550000</v>
      </c>
      <c r="G10" s="28">
        <v>27500</v>
      </c>
      <c r="H10" s="28"/>
      <c r="I10" s="28">
        <v>0</v>
      </c>
      <c r="J10" s="28"/>
      <c r="K10" s="28">
        <v>0</v>
      </c>
      <c r="L10" s="28"/>
      <c r="M10" s="28">
        <v>0</v>
      </c>
      <c r="N10" s="28"/>
      <c r="O10" s="28">
        <v>15125000000</v>
      </c>
      <c r="P10" s="28"/>
      <c r="Q10" s="28">
        <v>0</v>
      </c>
      <c r="R10" s="28"/>
      <c r="S10" s="28">
        <v>15125000000</v>
      </c>
    </row>
    <row r="11" spans="1:19" s="25" customFormat="1" ht="18.75">
      <c r="A11" s="27" t="s">
        <v>61</v>
      </c>
      <c r="C11" s="33" t="s">
        <v>138</v>
      </c>
      <c r="E11" s="28">
        <v>2353955</v>
      </c>
      <c r="G11" s="28">
        <v>800</v>
      </c>
      <c r="H11" s="28"/>
      <c r="I11" s="28">
        <v>1883164000</v>
      </c>
      <c r="J11" s="28"/>
      <c r="K11" s="28">
        <v>82627366</v>
      </c>
      <c r="L11" s="28"/>
      <c r="M11" s="28">
        <v>1800536634</v>
      </c>
      <c r="N11" s="28"/>
      <c r="O11" s="28">
        <v>1883164000</v>
      </c>
      <c r="P11" s="28"/>
      <c r="Q11" s="28">
        <v>82627366</v>
      </c>
      <c r="R11" s="28"/>
      <c r="S11" s="28">
        <v>1800536634</v>
      </c>
    </row>
    <row r="12" spans="1:19" s="25" customFormat="1" ht="18.75">
      <c r="A12" s="27" t="s">
        <v>28</v>
      </c>
      <c r="C12" s="33" t="s">
        <v>108</v>
      </c>
      <c r="E12" s="28">
        <v>600000</v>
      </c>
      <c r="G12" s="28">
        <v>5700</v>
      </c>
      <c r="H12" s="28"/>
      <c r="I12" s="28">
        <v>0</v>
      </c>
      <c r="J12" s="28"/>
      <c r="K12" s="28">
        <v>0</v>
      </c>
      <c r="L12" s="28"/>
      <c r="M12" s="28">
        <v>0</v>
      </c>
      <c r="N12" s="28"/>
      <c r="O12" s="28">
        <f>3420000000-1500000000</f>
        <v>1920000000</v>
      </c>
      <c r="P12" s="28"/>
      <c r="Q12" s="28">
        <v>379074300</v>
      </c>
      <c r="R12" s="28"/>
      <c r="S12" s="28">
        <f>O12-Q12</f>
        <v>1540925700</v>
      </c>
    </row>
    <row r="13" spans="1:19" s="25" customFormat="1" ht="18.75">
      <c r="A13" s="27" t="s">
        <v>25</v>
      </c>
      <c r="C13" s="33" t="s">
        <v>135</v>
      </c>
      <c r="E13" s="28">
        <v>1123919</v>
      </c>
      <c r="G13" s="28">
        <v>7220</v>
      </c>
      <c r="H13" s="28"/>
      <c r="I13" s="28">
        <v>0</v>
      </c>
      <c r="J13" s="28"/>
      <c r="K13" s="28">
        <v>0</v>
      </c>
      <c r="L13" s="28"/>
      <c r="M13" s="28">
        <v>0</v>
      </c>
      <c r="N13" s="28"/>
      <c r="O13" s="28">
        <v>8114695180</v>
      </c>
      <c r="P13" s="28"/>
      <c r="Q13" s="28">
        <v>0</v>
      </c>
      <c r="R13" s="28"/>
      <c r="S13" s="28">
        <v>8114695180</v>
      </c>
    </row>
    <row r="14" spans="1:19" s="25" customFormat="1" ht="18.75">
      <c r="A14" s="27" t="s">
        <v>53</v>
      </c>
      <c r="C14" s="33" t="s">
        <v>139</v>
      </c>
      <c r="E14" s="28">
        <v>1073224</v>
      </c>
      <c r="G14" s="28">
        <v>3500</v>
      </c>
      <c r="H14" s="28"/>
      <c r="I14" s="28">
        <v>3756284000</v>
      </c>
      <c r="J14" s="28"/>
      <c r="K14" s="28">
        <v>0</v>
      </c>
      <c r="L14" s="28"/>
      <c r="M14" s="28">
        <v>3756284000</v>
      </c>
      <c r="N14" s="28"/>
      <c r="O14" s="28">
        <v>3756284000</v>
      </c>
      <c r="P14" s="28"/>
      <c r="Q14" s="28">
        <v>0</v>
      </c>
      <c r="R14" s="28"/>
      <c r="S14" s="28">
        <v>3756284000</v>
      </c>
    </row>
    <row r="15" spans="1:19" s="25" customFormat="1" ht="18.75">
      <c r="A15" s="27" t="s">
        <v>56</v>
      </c>
      <c r="C15" s="33" t="s">
        <v>5</v>
      </c>
      <c r="E15" s="28">
        <v>5000000</v>
      </c>
      <c r="G15" s="28">
        <v>540</v>
      </c>
      <c r="H15" s="28"/>
      <c r="I15" s="28">
        <v>0</v>
      </c>
      <c r="J15" s="28"/>
      <c r="K15" s="28">
        <v>0</v>
      </c>
      <c r="L15" s="28"/>
      <c r="M15" s="28">
        <v>0</v>
      </c>
      <c r="N15" s="28"/>
      <c r="O15" s="28">
        <v>2700000000</v>
      </c>
      <c r="P15" s="28"/>
      <c r="Q15" s="28">
        <v>303647416</v>
      </c>
      <c r="R15" s="28"/>
      <c r="S15" s="28">
        <v>2396352584</v>
      </c>
    </row>
    <row r="16" spans="1:19" s="25" customFormat="1" ht="18.75">
      <c r="A16" s="27" t="s">
        <v>18</v>
      </c>
      <c r="C16" s="33" t="s">
        <v>5</v>
      </c>
      <c r="E16" s="28">
        <v>2000000</v>
      </c>
      <c r="G16" s="28">
        <v>220</v>
      </c>
      <c r="H16" s="28"/>
      <c r="I16" s="28">
        <v>0</v>
      </c>
      <c r="J16" s="28"/>
      <c r="K16" s="28">
        <v>0</v>
      </c>
      <c r="L16" s="28"/>
      <c r="M16" s="28">
        <v>0</v>
      </c>
      <c r="N16" s="28"/>
      <c r="O16" s="28">
        <v>440000000</v>
      </c>
      <c r="P16" s="28"/>
      <c r="Q16" s="28">
        <v>0</v>
      </c>
      <c r="R16" s="28"/>
      <c r="S16" s="28">
        <v>440000000</v>
      </c>
    </row>
    <row r="17" spans="1:19" s="25" customFormat="1" ht="19.5" thickBot="1">
      <c r="E17" s="28"/>
      <c r="G17" s="28"/>
      <c r="H17" s="28"/>
      <c r="I17" s="30">
        <f>SUM(I8:I16)</f>
        <v>5639448000</v>
      </c>
      <c r="J17" s="28"/>
      <c r="K17" s="30">
        <f>SUM(K8:K16)</f>
        <v>82627366</v>
      </c>
      <c r="L17" s="28"/>
      <c r="M17" s="30">
        <f>SUM(M8:M16)</f>
        <v>5556820634</v>
      </c>
      <c r="N17" s="28"/>
      <c r="O17" s="30">
        <f>SUM(O8:O16)</f>
        <v>35798863190</v>
      </c>
      <c r="P17" s="28"/>
      <c r="Q17" s="30">
        <f>SUM(Q8:Q16)</f>
        <v>802566653</v>
      </c>
      <c r="R17" s="28"/>
      <c r="S17" s="30">
        <f>SUM(S8:S16)</f>
        <v>34996296537</v>
      </c>
    </row>
    <row r="18" spans="1:19" s="25" customFormat="1" ht="19.5" thickTop="1">
      <c r="A18" s="33"/>
      <c r="C18" s="3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19" s="25" customFormat="1">
      <c r="I19" s="31"/>
      <c r="K19" s="31"/>
      <c r="O19" s="31"/>
    </row>
    <row r="20" spans="1:19" s="25" customFormat="1">
      <c r="O20" s="31"/>
    </row>
    <row r="21" spans="1:19" s="25" customFormat="1">
      <c r="O21" s="29"/>
    </row>
    <row r="22" spans="1:19" s="25" customFormat="1" ht="18.75">
      <c r="E22" s="34"/>
      <c r="O22" s="29"/>
    </row>
    <row r="24" spans="1:19" s="25" customFormat="1">
      <c r="O24" s="31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rightToLeft="1" view="pageBreakPreview" zoomScale="60" zoomScaleNormal="100" workbookViewId="0">
      <selection activeCell="A34" sqref="A1:XFD1048576"/>
    </sheetView>
  </sheetViews>
  <sheetFormatPr defaultRowHeight="15"/>
  <cols>
    <col min="1" max="1" width="28.140625" style="25" bestFit="1" customWidth="1"/>
    <col min="2" max="2" width="1" style="25" customWidth="1"/>
    <col min="3" max="3" width="12.7109375" style="25" bestFit="1" customWidth="1"/>
    <col min="4" max="4" width="1" style="25" customWidth="1"/>
    <col min="5" max="5" width="19.7109375" style="25" bestFit="1" customWidth="1"/>
    <col min="6" max="6" width="1" style="25" customWidth="1"/>
    <col min="7" max="7" width="19.7109375" style="25" bestFit="1" customWidth="1"/>
    <col min="8" max="8" width="1" style="25" customWidth="1"/>
    <col min="9" max="9" width="39.5703125" style="25" bestFit="1" customWidth="1"/>
    <col min="10" max="10" width="1" style="25" customWidth="1"/>
    <col min="11" max="11" width="12.7109375" style="25" bestFit="1" customWidth="1"/>
    <col min="12" max="12" width="1" style="25" customWidth="1"/>
    <col min="13" max="13" width="19.7109375" style="25" bestFit="1" customWidth="1"/>
    <col min="14" max="14" width="1" style="25" customWidth="1"/>
    <col min="15" max="15" width="19.7109375" style="25" bestFit="1" customWidth="1"/>
    <col min="16" max="16" width="1" style="25" customWidth="1"/>
    <col min="17" max="17" width="39.5703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s="25" customFormat="1" ht="23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5" customFormat="1" ht="23.25">
      <c r="A3" s="24" t="s">
        <v>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25" customFormat="1" ht="23.25">
      <c r="A4" s="24" t="str">
        <f>'درآمد سود سهام'!A4:S4</f>
        <v>برای ماه منتهی به 1402/12/29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s="25" customFormat="1" ht="23.25">
      <c r="A6" s="24" t="s">
        <v>2</v>
      </c>
      <c r="C6" s="26" t="s">
        <v>92</v>
      </c>
      <c r="D6" s="26" t="s">
        <v>92</v>
      </c>
      <c r="E6" s="26" t="s">
        <v>92</v>
      </c>
      <c r="F6" s="26" t="s">
        <v>92</v>
      </c>
      <c r="G6" s="26" t="s">
        <v>92</v>
      </c>
      <c r="H6" s="26" t="s">
        <v>92</v>
      </c>
      <c r="I6" s="26" t="s">
        <v>92</v>
      </c>
      <c r="K6" s="26" t="s">
        <v>93</v>
      </c>
      <c r="L6" s="26" t="s">
        <v>93</v>
      </c>
      <c r="M6" s="26" t="s">
        <v>93</v>
      </c>
      <c r="N6" s="26" t="s">
        <v>93</v>
      </c>
      <c r="O6" s="26" t="s">
        <v>93</v>
      </c>
      <c r="P6" s="26" t="s">
        <v>93</v>
      </c>
      <c r="Q6" s="26" t="s">
        <v>93</v>
      </c>
    </row>
    <row r="7" spans="1:17" s="25" customFormat="1" ht="23.25">
      <c r="A7" s="26" t="s">
        <v>2</v>
      </c>
      <c r="C7" s="26" t="s">
        <v>6</v>
      </c>
      <c r="E7" s="26" t="s">
        <v>109</v>
      </c>
      <c r="G7" s="26" t="s">
        <v>110</v>
      </c>
      <c r="I7" s="26" t="s">
        <v>111</v>
      </c>
      <c r="K7" s="26" t="s">
        <v>6</v>
      </c>
      <c r="M7" s="26" t="s">
        <v>109</v>
      </c>
      <c r="O7" s="26" t="s">
        <v>110</v>
      </c>
      <c r="Q7" s="26" t="s">
        <v>111</v>
      </c>
    </row>
    <row r="8" spans="1:17" s="25" customFormat="1" ht="18.75">
      <c r="A8" s="27" t="s">
        <v>44</v>
      </c>
      <c r="C8" s="28">
        <v>5430800</v>
      </c>
      <c r="D8" s="28"/>
      <c r="E8" s="28">
        <v>94743442287</v>
      </c>
      <c r="F8" s="28"/>
      <c r="G8" s="28">
        <v>94257578480</v>
      </c>
      <c r="H8" s="28"/>
      <c r="I8" s="28">
        <v>485863807</v>
      </c>
      <c r="J8" s="28"/>
      <c r="K8" s="28">
        <v>5430800</v>
      </c>
      <c r="L8" s="28"/>
      <c r="M8" s="28">
        <v>94743442287</v>
      </c>
      <c r="N8" s="28"/>
      <c r="O8" s="28">
        <v>83514589867</v>
      </c>
      <c r="P8" s="28"/>
      <c r="Q8" s="28">
        <v>11228852420</v>
      </c>
    </row>
    <row r="9" spans="1:17" s="25" customFormat="1" ht="18.75">
      <c r="A9" s="27" t="s">
        <v>16</v>
      </c>
      <c r="C9" s="28">
        <v>12418268</v>
      </c>
      <c r="D9" s="28"/>
      <c r="E9" s="28">
        <v>47673992877</v>
      </c>
      <c r="F9" s="28"/>
      <c r="G9" s="28">
        <v>44081778499</v>
      </c>
      <c r="H9" s="28"/>
      <c r="I9" s="28">
        <v>3592214378</v>
      </c>
      <c r="J9" s="28"/>
      <c r="K9" s="28">
        <v>12418268</v>
      </c>
      <c r="L9" s="28"/>
      <c r="M9" s="28">
        <v>47673992877</v>
      </c>
      <c r="N9" s="28"/>
      <c r="O9" s="28">
        <v>48451688773</v>
      </c>
      <c r="P9" s="28"/>
      <c r="Q9" s="28">
        <v>-777695895</v>
      </c>
    </row>
    <row r="10" spans="1:17" s="25" customFormat="1" ht="18.75">
      <c r="A10" s="27" t="s">
        <v>38</v>
      </c>
      <c r="C10" s="28">
        <v>3003556</v>
      </c>
      <c r="D10" s="28"/>
      <c r="E10" s="28">
        <v>40217174819</v>
      </c>
      <c r="F10" s="28"/>
      <c r="G10" s="28">
        <v>32792432411</v>
      </c>
      <c r="H10" s="28"/>
      <c r="I10" s="28">
        <v>7424742408</v>
      </c>
      <c r="J10" s="28"/>
      <c r="K10" s="28">
        <v>3003556</v>
      </c>
      <c r="L10" s="28"/>
      <c r="M10" s="28">
        <v>40217174819</v>
      </c>
      <c r="N10" s="28"/>
      <c r="O10" s="28">
        <v>27468300611</v>
      </c>
      <c r="P10" s="28"/>
      <c r="Q10" s="28">
        <v>12748874208</v>
      </c>
    </row>
    <row r="11" spans="1:17" s="25" customFormat="1" ht="18.75">
      <c r="A11" s="27" t="s">
        <v>43</v>
      </c>
      <c r="C11" s="28">
        <v>7000000</v>
      </c>
      <c r="D11" s="28"/>
      <c r="E11" s="28">
        <v>27777733200</v>
      </c>
      <c r="F11" s="28"/>
      <c r="G11" s="28">
        <v>27019273050</v>
      </c>
      <c r="H11" s="28"/>
      <c r="I11" s="28">
        <v>758460150</v>
      </c>
      <c r="J11" s="28"/>
      <c r="K11" s="28">
        <v>7000000</v>
      </c>
      <c r="L11" s="28"/>
      <c r="M11" s="28">
        <v>27777733200</v>
      </c>
      <c r="N11" s="28"/>
      <c r="O11" s="28">
        <v>33498057376</v>
      </c>
      <c r="P11" s="28"/>
      <c r="Q11" s="28">
        <v>-5720324176</v>
      </c>
    </row>
    <row r="12" spans="1:17" s="25" customFormat="1" ht="18.75">
      <c r="A12" s="27" t="s">
        <v>20</v>
      </c>
      <c r="C12" s="28">
        <v>11200000</v>
      </c>
      <c r="D12" s="28"/>
      <c r="E12" s="28">
        <v>140169002400</v>
      </c>
      <c r="F12" s="28"/>
      <c r="G12" s="28">
        <v>134379655200</v>
      </c>
      <c r="H12" s="28"/>
      <c r="I12" s="28">
        <v>5789347200</v>
      </c>
      <c r="J12" s="28"/>
      <c r="K12" s="28">
        <v>11200000</v>
      </c>
      <c r="L12" s="28"/>
      <c r="M12" s="28">
        <v>140169002400</v>
      </c>
      <c r="N12" s="28"/>
      <c r="O12" s="28">
        <v>140286635880</v>
      </c>
      <c r="P12" s="28"/>
      <c r="Q12" s="28">
        <v>-117633480</v>
      </c>
    </row>
    <row r="13" spans="1:17" s="25" customFormat="1" ht="18.75">
      <c r="A13" s="27" t="s">
        <v>56</v>
      </c>
      <c r="C13" s="28">
        <v>5000000</v>
      </c>
      <c r="D13" s="28"/>
      <c r="E13" s="28">
        <v>38121817500</v>
      </c>
      <c r="F13" s="28"/>
      <c r="G13" s="28">
        <v>39364380000</v>
      </c>
      <c r="H13" s="28"/>
      <c r="I13" s="28">
        <v>-1242562500</v>
      </c>
      <c r="J13" s="28"/>
      <c r="K13" s="28">
        <v>5000000</v>
      </c>
      <c r="L13" s="28"/>
      <c r="M13" s="28">
        <v>38121817500</v>
      </c>
      <c r="N13" s="28"/>
      <c r="O13" s="28">
        <v>37383913800</v>
      </c>
      <c r="P13" s="28"/>
      <c r="Q13" s="28">
        <v>737903700</v>
      </c>
    </row>
    <row r="14" spans="1:17" s="25" customFormat="1" ht="18.75">
      <c r="A14" s="27" t="s">
        <v>34</v>
      </c>
      <c r="C14" s="28">
        <v>3300000</v>
      </c>
      <c r="D14" s="28"/>
      <c r="E14" s="28">
        <v>26505349200</v>
      </c>
      <c r="F14" s="28"/>
      <c r="G14" s="28">
        <v>26242920000</v>
      </c>
      <c r="H14" s="28"/>
      <c r="I14" s="28">
        <v>262429200</v>
      </c>
      <c r="J14" s="28"/>
      <c r="K14" s="28">
        <v>3300000</v>
      </c>
      <c r="L14" s="28"/>
      <c r="M14" s="28">
        <v>26505349200</v>
      </c>
      <c r="N14" s="28"/>
      <c r="O14" s="28">
        <v>28845342900</v>
      </c>
      <c r="P14" s="28"/>
      <c r="Q14" s="28">
        <v>-2339993700</v>
      </c>
    </row>
    <row r="15" spans="1:17" s="25" customFormat="1" ht="18.75">
      <c r="A15" s="27" t="s">
        <v>22</v>
      </c>
      <c r="C15" s="28">
        <v>5009950</v>
      </c>
      <c r="D15" s="28"/>
      <c r="E15" s="28">
        <v>83516961174</v>
      </c>
      <c r="F15" s="28"/>
      <c r="G15" s="28">
        <v>82620535830</v>
      </c>
      <c r="H15" s="28"/>
      <c r="I15" s="28">
        <v>896425344</v>
      </c>
      <c r="J15" s="28"/>
      <c r="K15" s="28">
        <v>5009950</v>
      </c>
      <c r="L15" s="28"/>
      <c r="M15" s="28">
        <v>83516961174</v>
      </c>
      <c r="N15" s="28"/>
      <c r="O15" s="28">
        <v>81428340087</v>
      </c>
      <c r="P15" s="28"/>
      <c r="Q15" s="28">
        <v>2088621087</v>
      </c>
    </row>
    <row r="16" spans="1:17" s="25" customFormat="1" ht="18.75">
      <c r="A16" s="27" t="s">
        <v>15</v>
      </c>
      <c r="C16" s="28">
        <v>80467959</v>
      </c>
      <c r="D16" s="28"/>
      <c r="E16" s="28">
        <v>153579215316</v>
      </c>
      <c r="F16" s="28"/>
      <c r="G16" s="28">
        <v>156938760651</v>
      </c>
      <c r="H16" s="28"/>
      <c r="I16" s="28">
        <v>-3359545334</v>
      </c>
      <c r="J16" s="28"/>
      <c r="K16" s="28">
        <v>80467959</v>
      </c>
      <c r="L16" s="28"/>
      <c r="M16" s="28">
        <v>153579215316</v>
      </c>
      <c r="N16" s="28"/>
      <c r="O16" s="28">
        <v>126382344961</v>
      </c>
      <c r="P16" s="28"/>
      <c r="Q16" s="28">
        <v>27196870355</v>
      </c>
    </row>
    <row r="17" spans="1:17" s="25" customFormat="1" ht="18.75">
      <c r="A17" s="27" t="s">
        <v>19</v>
      </c>
      <c r="C17" s="28">
        <v>2000000</v>
      </c>
      <c r="D17" s="28"/>
      <c r="E17" s="28">
        <v>69981120000</v>
      </c>
      <c r="F17" s="28"/>
      <c r="G17" s="28">
        <v>70279335000</v>
      </c>
      <c r="H17" s="28"/>
      <c r="I17" s="28">
        <v>-298215000</v>
      </c>
      <c r="J17" s="28"/>
      <c r="K17" s="28">
        <v>2000000</v>
      </c>
      <c r="L17" s="28"/>
      <c r="M17" s="28">
        <v>69981120000</v>
      </c>
      <c r="N17" s="28"/>
      <c r="O17" s="28">
        <v>71173980000</v>
      </c>
      <c r="P17" s="28"/>
      <c r="Q17" s="28">
        <v>-1192860000</v>
      </c>
    </row>
    <row r="18" spans="1:17" s="25" customFormat="1" ht="18.75">
      <c r="A18" s="27" t="s">
        <v>132</v>
      </c>
      <c r="C18" s="28">
        <v>110000</v>
      </c>
      <c r="D18" s="28"/>
      <c r="E18" s="28">
        <v>2613357450</v>
      </c>
      <c r="F18" s="28"/>
      <c r="G18" s="28">
        <v>3138215850</v>
      </c>
      <c r="H18" s="28"/>
      <c r="I18" s="28">
        <v>-524858400</v>
      </c>
      <c r="J18" s="28"/>
      <c r="K18" s="28">
        <v>110000</v>
      </c>
      <c r="L18" s="28"/>
      <c r="M18" s="28">
        <v>2613357450</v>
      </c>
      <c r="N18" s="28"/>
      <c r="O18" s="28">
        <v>2240532558</v>
      </c>
      <c r="P18" s="28"/>
      <c r="Q18" s="28">
        <v>372824892</v>
      </c>
    </row>
    <row r="19" spans="1:17" s="25" customFormat="1" ht="18.75">
      <c r="A19" s="27" t="s">
        <v>25</v>
      </c>
      <c r="C19" s="28">
        <v>1123919</v>
      </c>
      <c r="D19" s="28"/>
      <c r="E19" s="28">
        <v>51225072617</v>
      </c>
      <c r="F19" s="28"/>
      <c r="G19" s="28">
        <v>46979592225</v>
      </c>
      <c r="H19" s="28"/>
      <c r="I19" s="28">
        <v>4245480392</v>
      </c>
      <c r="J19" s="28"/>
      <c r="K19" s="28">
        <v>1123919</v>
      </c>
      <c r="L19" s="28"/>
      <c r="M19" s="28">
        <v>51225072617</v>
      </c>
      <c r="N19" s="28"/>
      <c r="O19" s="28">
        <v>48320270244</v>
      </c>
      <c r="P19" s="28"/>
      <c r="Q19" s="28">
        <v>2904802373</v>
      </c>
    </row>
    <row r="20" spans="1:17" s="25" customFormat="1" ht="18.75">
      <c r="A20" s="27" t="s">
        <v>52</v>
      </c>
      <c r="C20" s="28">
        <v>1600000</v>
      </c>
      <c r="D20" s="28"/>
      <c r="E20" s="28">
        <v>11149264800</v>
      </c>
      <c r="F20" s="28"/>
      <c r="G20" s="28">
        <v>11737742400</v>
      </c>
      <c r="H20" s="28"/>
      <c r="I20" s="28">
        <v>-588477600</v>
      </c>
      <c r="J20" s="28"/>
      <c r="K20" s="28">
        <v>1600000</v>
      </c>
      <c r="L20" s="28"/>
      <c r="M20" s="28">
        <v>11149264800</v>
      </c>
      <c r="N20" s="28"/>
      <c r="O20" s="28">
        <v>12676125600</v>
      </c>
      <c r="P20" s="28"/>
      <c r="Q20" s="28">
        <v>-1526860800</v>
      </c>
    </row>
    <row r="21" spans="1:17" s="25" customFormat="1" ht="18.75">
      <c r="A21" s="27" t="s">
        <v>31</v>
      </c>
      <c r="C21" s="28">
        <v>2006375</v>
      </c>
      <c r="D21" s="28"/>
      <c r="E21" s="28">
        <v>36039477832</v>
      </c>
      <c r="F21" s="28"/>
      <c r="G21" s="28">
        <v>35361369228</v>
      </c>
      <c r="H21" s="28"/>
      <c r="I21" s="28">
        <v>678108604</v>
      </c>
      <c r="J21" s="28"/>
      <c r="K21" s="28">
        <v>2006375</v>
      </c>
      <c r="L21" s="28"/>
      <c r="M21" s="28">
        <v>36039477832</v>
      </c>
      <c r="N21" s="28"/>
      <c r="O21" s="28">
        <v>30076110996</v>
      </c>
      <c r="P21" s="28"/>
      <c r="Q21" s="28">
        <v>5963366836</v>
      </c>
    </row>
    <row r="22" spans="1:17" s="25" customFormat="1" ht="18.75">
      <c r="A22" s="27" t="s">
        <v>59</v>
      </c>
      <c r="C22" s="28">
        <v>4810362</v>
      </c>
      <c r="D22" s="28"/>
      <c r="E22" s="28">
        <v>23301420706</v>
      </c>
      <c r="F22" s="28"/>
      <c r="G22" s="28">
        <v>23643479250</v>
      </c>
      <c r="H22" s="28"/>
      <c r="I22" s="28">
        <v>-342058543</v>
      </c>
      <c r="J22" s="28"/>
      <c r="K22" s="28">
        <v>4810362</v>
      </c>
      <c r="L22" s="28"/>
      <c r="M22" s="28">
        <v>23301420706</v>
      </c>
      <c r="N22" s="28"/>
      <c r="O22" s="28">
        <v>20631507750</v>
      </c>
      <c r="P22" s="28"/>
      <c r="Q22" s="28">
        <v>2669912956</v>
      </c>
    </row>
    <row r="23" spans="1:17" s="25" customFormat="1" ht="18.75">
      <c r="A23" s="27" t="s">
        <v>48</v>
      </c>
      <c r="C23" s="28">
        <v>156594</v>
      </c>
      <c r="D23" s="28"/>
      <c r="E23" s="28">
        <v>10063565477</v>
      </c>
      <c r="F23" s="28"/>
      <c r="G23" s="28">
        <v>9767807172</v>
      </c>
      <c r="H23" s="28"/>
      <c r="I23" s="28">
        <v>295758305</v>
      </c>
      <c r="J23" s="28"/>
      <c r="K23" s="28">
        <v>156594</v>
      </c>
      <c r="L23" s="28"/>
      <c r="M23" s="28">
        <v>10063565477</v>
      </c>
      <c r="N23" s="28"/>
      <c r="O23" s="28">
        <v>9034637901</v>
      </c>
      <c r="P23" s="28"/>
      <c r="Q23" s="28">
        <v>1028927576</v>
      </c>
    </row>
    <row r="24" spans="1:17" s="25" customFormat="1" ht="18.75">
      <c r="A24" s="27" t="s">
        <v>46</v>
      </c>
      <c r="C24" s="28">
        <v>1000000</v>
      </c>
      <c r="D24" s="28"/>
      <c r="E24" s="28">
        <v>37813662000</v>
      </c>
      <c r="F24" s="28"/>
      <c r="G24" s="28">
        <v>34811631000</v>
      </c>
      <c r="H24" s="28"/>
      <c r="I24" s="28">
        <v>3002031000</v>
      </c>
      <c r="J24" s="28"/>
      <c r="K24" s="28">
        <v>1000000</v>
      </c>
      <c r="L24" s="28"/>
      <c r="M24" s="28">
        <v>37813662000</v>
      </c>
      <c r="N24" s="28"/>
      <c r="O24" s="28">
        <v>29387246080</v>
      </c>
      <c r="P24" s="28"/>
      <c r="Q24" s="28">
        <v>8426415920</v>
      </c>
    </row>
    <row r="25" spans="1:17" s="25" customFormat="1" ht="18.75">
      <c r="A25" s="27" t="s">
        <v>57</v>
      </c>
      <c r="C25" s="28">
        <v>26000000</v>
      </c>
      <c r="D25" s="28"/>
      <c r="E25" s="28">
        <v>176781852000</v>
      </c>
      <c r="F25" s="28"/>
      <c r="G25" s="28">
        <v>144940442400</v>
      </c>
      <c r="H25" s="28"/>
      <c r="I25" s="28">
        <v>31841409600</v>
      </c>
      <c r="J25" s="28"/>
      <c r="K25" s="28">
        <v>26000000</v>
      </c>
      <c r="L25" s="28"/>
      <c r="M25" s="28">
        <v>176781852000</v>
      </c>
      <c r="N25" s="28"/>
      <c r="O25" s="28">
        <v>139167000099</v>
      </c>
      <c r="P25" s="28"/>
      <c r="Q25" s="28">
        <v>37614851901</v>
      </c>
    </row>
    <row r="26" spans="1:17" s="25" customFormat="1" ht="18.75">
      <c r="A26" s="27" t="s">
        <v>45</v>
      </c>
      <c r="C26" s="28">
        <v>2826016</v>
      </c>
      <c r="D26" s="28"/>
      <c r="E26" s="28">
        <v>67617472999</v>
      </c>
      <c r="F26" s="28"/>
      <c r="G26" s="28">
        <v>61212494252</v>
      </c>
      <c r="H26" s="28"/>
      <c r="I26" s="28">
        <v>6404978747</v>
      </c>
      <c r="J26" s="28"/>
      <c r="K26" s="28">
        <v>2826016</v>
      </c>
      <c r="L26" s="28"/>
      <c r="M26" s="28">
        <v>67617472999</v>
      </c>
      <c r="N26" s="28"/>
      <c r="O26" s="28">
        <v>57476256662</v>
      </c>
      <c r="P26" s="28"/>
      <c r="Q26" s="28">
        <v>10141216337</v>
      </c>
    </row>
    <row r="27" spans="1:17" s="25" customFormat="1" ht="18.75">
      <c r="A27" s="27" t="s">
        <v>49</v>
      </c>
      <c r="C27" s="28">
        <v>10166328</v>
      </c>
      <c r="D27" s="28"/>
      <c r="E27" s="28">
        <v>22071150952</v>
      </c>
      <c r="F27" s="28"/>
      <c r="G27" s="28">
        <v>19079822420</v>
      </c>
      <c r="H27" s="28"/>
      <c r="I27" s="28">
        <v>2991328532</v>
      </c>
      <c r="J27" s="28"/>
      <c r="K27" s="28">
        <v>10166328</v>
      </c>
      <c r="L27" s="28"/>
      <c r="M27" s="28">
        <v>22071150952</v>
      </c>
      <c r="N27" s="28"/>
      <c r="O27" s="28">
        <v>21081500218</v>
      </c>
      <c r="P27" s="28"/>
      <c r="Q27" s="28">
        <v>989650734</v>
      </c>
    </row>
    <row r="28" spans="1:17" s="25" customFormat="1" ht="18.75">
      <c r="A28" s="27" t="s">
        <v>14</v>
      </c>
      <c r="C28" s="28">
        <v>12941919</v>
      </c>
      <c r="D28" s="28"/>
      <c r="E28" s="28">
        <v>39289449133</v>
      </c>
      <c r="F28" s="28"/>
      <c r="G28" s="28">
        <v>34326290540</v>
      </c>
      <c r="H28" s="28"/>
      <c r="I28" s="28">
        <v>4963158593</v>
      </c>
      <c r="J28" s="28"/>
      <c r="K28" s="28">
        <v>12941919</v>
      </c>
      <c r="L28" s="28"/>
      <c r="M28" s="28">
        <v>39289449133</v>
      </c>
      <c r="N28" s="28"/>
      <c r="O28" s="28">
        <v>33460168940</v>
      </c>
      <c r="P28" s="28"/>
      <c r="Q28" s="28">
        <v>5829280193</v>
      </c>
    </row>
    <row r="29" spans="1:17" s="25" customFormat="1" ht="18.75">
      <c r="A29" s="27" t="s">
        <v>30</v>
      </c>
      <c r="C29" s="28">
        <v>2417362</v>
      </c>
      <c r="D29" s="28"/>
      <c r="E29" s="28">
        <v>74468309792</v>
      </c>
      <c r="F29" s="28"/>
      <c r="G29" s="28">
        <v>79202177823</v>
      </c>
      <c r="H29" s="28"/>
      <c r="I29" s="28">
        <v>-4733868030</v>
      </c>
      <c r="J29" s="28"/>
      <c r="K29" s="28">
        <v>2417362</v>
      </c>
      <c r="L29" s="28"/>
      <c r="M29" s="28">
        <v>74468309792</v>
      </c>
      <c r="N29" s="28"/>
      <c r="O29" s="28">
        <v>72209509817</v>
      </c>
      <c r="P29" s="28"/>
      <c r="Q29" s="28">
        <v>2258799975</v>
      </c>
    </row>
    <row r="30" spans="1:17" s="25" customFormat="1" ht="18.75">
      <c r="A30" s="27" t="s">
        <v>53</v>
      </c>
      <c r="C30" s="28">
        <v>1073224</v>
      </c>
      <c r="D30" s="28"/>
      <c r="E30" s="28">
        <v>27204377088</v>
      </c>
      <c r="F30" s="28"/>
      <c r="G30" s="28">
        <v>30084840545</v>
      </c>
      <c r="H30" s="28"/>
      <c r="I30" s="28">
        <v>-2880463456</v>
      </c>
      <c r="J30" s="28"/>
      <c r="K30" s="28">
        <v>1073224</v>
      </c>
      <c r="L30" s="28"/>
      <c r="M30" s="28">
        <v>27204377088</v>
      </c>
      <c r="N30" s="28"/>
      <c r="O30" s="28">
        <v>27631112415</v>
      </c>
      <c r="P30" s="28"/>
      <c r="Q30" s="28">
        <v>-426735326</v>
      </c>
    </row>
    <row r="31" spans="1:17" s="25" customFormat="1" ht="18.75">
      <c r="A31" s="27" t="s">
        <v>55</v>
      </c>
      <c r="C31" s="28">
        <v>2500666</v>
      </c>
      <c r="D31" s="28"/>
      <c r="E31" s="28">
        <v>62219249543</v>
      </c>
      <c r="F31" s="28"/>
      <c r="G31" s="28">
        <v>59634031024</v>
      </c>
      <c r="H31" s="28"/>
      <c r="I31" s="28">
        <v>2585218519</v>
      </c>
      <c r="J31" s="28"/>
      <c r="K31" s="28">
        <v>2500666</v>
      </c>
      <c r="L31" s="28"/>
      <c r="M31" s="28">
        <v>62219249543</v>
      </c>
      <c r="N31" s="28"/>
      <c r="O31" s="28">
        <v>49765456486</v>
      </c>
      <c r="P31" s="28"/>
      <c r="Q31" s="28">
        <v>12453793057</v>
      </c>
    </row>
    <row r="32" spans="1:17" s="25" customFormat="1" ht="18.75">
      <c r="A32" s="27" t="s">
        <v>18</v>
      </c>
      <c r="C32" s="28">
        <v>2000000</v>
      </c>
      <c r="D32" s="28"/>
      <c r="E32" s="28">
        <v>27912924000</v>
      </c>
      <c r="F32" s="28"/>
      <c r="G32" s="28">
        <v>26938755000</v>
      </c>
      <c r="H32" s="28"/>
      <c r="I32" s="28">
        <v>974169000</v>
      </c>
      <c r="J32" s="28"/>
      <c r="K32" s="28">
        <v>2000000</v>
      </c>
      <c r="L32" s="28"/>
      <c r="M32" s="28">
        <v>27912924000</v>
      </c>
      <c r="N32" s="28"/>
      <c r="O32" s="28">
        <v>29113100175</v>
      </c>
      <c r="P32" s="28"/>
      <c r="Q32" s="28">
        <v>-1200176175</v>
      </c>
    </row>
    <row r="33" spans="1:17" s="25" customFormat="1" ht="18.75">
      <c r="A33" s="27" t="s">
        <v>40</v>
      </c>
      <c r="C33" s="28">
        <v>1900000</v>
      </c>
      <c r="D33" s="28"/>
      <c r="E33" s="28">
        <v>68049680850</v>
      </c>
      <c r="F33" s="28"/>
      <c r="G33" s="28">
        <v>69843941100</v>
      </c>
      <c r="H33" s="28"/>
      <c r="I33" s="28">
        <v>-1794260250</v>
      </c>
      <c r="J33" s="28"/>
      <c r="K33" s="28">
        <v>1900000</v>
      </c>
      <c r="L33" s="28"/>
      <c r="M33" s="28">
        <v>68049680850</v>
      </c>
      <c r="N33" s="28"/>
      <c r="O33" s="28">
        <v>52524697728</v>
      </c>
      <c r="P33" s="28"/>
      <c r="Q33" s="28">
        <v>15524983122</v>
      </c>
    </row>
    <row r="34" spans="1:17" s="25" customFormat="1" ht="18.75">
      <c r="A34" s="27" t="s">
        <v>63</v>
      </c>
      <c r="C34" s="28">
        <v>10056657</v>
      </c>
      <c r="D34" s="28"/>
      <c r="E34" s="28">
        <v>23852412259</v>
      </c>
      <c r="F34" s="28"/>
      <c r="G34" s="28">
        <v>22542828853</v>
      </c>
      <c r="H34" s="28"/>
      <c r="I34" s="28">
        <v>1309583406</v>
      </c>
      <c r="J34" s="28"/>
      <c r="K34" s="28">
        <v>10056657</v>
      </c>
      <c r="L34" s="28"/>
      <c r="M34" s="28">
        <v>23852412259</v>
      </c>
      <c r="N34" s="28"/>
      <c r="O34" s="28">
        <v>24022272000</v>
      </c>
      <c r="P34" s="28"/>
      <c r="Q34" s="28">
        <v>-169859740</v>
      </c>
    </row>
    <row r="35" spans="1:17" s="25" customFormat="1" ht="18.75">
      <c r="A35" s="27" t="s">
        <v>28</v>
      </c>
      <c r="C35" s="28">
        <v>4560000</v>
      </c>
      <c r="D35" s="28"/>
      <c r="E35" s="28">
        <v>35578480932</v>
      </c>
      <c r="F35" s="28"/>
      <c r="G35" s="28">
        <v>35457763500</v>
      </c>
      <c r="H35" s="28"/>
      <c r="I35" s="28">
        <v>120717432</v>
      </c>
      <c r="J35" s="28"/>
      <c r="K35" s="28">
        <v>4560000</v>
      </c>
      <c r="L35" s="28"/>
      <c r="M35" s="28">
        <v>35578480932</v>
      </c>
      <c r="N35" s="28"/>
      <c r="O35" s="28">
        <v>37903126789</v>
      </c>
      <c r="P35" s="28"/>
      <c r="Q35" s="28">
        <v>-2324645857</v>
      </c>
    </row>
    <row r="36" spans="1:17" s="25" customFormat="1" ht="18.75">
      <c r="A36" s="27" t="s">
        <v>24</v>
      </c>
      <c r="C36" s="28">
        <v>1800000</v>
      </c>
      <c r="D36" s="28"/>
      <c r="E36" s="28">
        <v>8604695610</v>
      </c>
      <c r="F36" s="28"/>
      <c r="G36" s="28">
        <v>9098539650</v>
      </c>
      <c r="H36" s="28"/>
      <c r="I36" s="28">
        <v>-493844040</v>
      </c>
      <c r="J36" s="28"/>
      <c r="K36" s="28">
        <v>1800000</v>
      </c>
      <c r="L36" s="28"/>
      <c r="M36" s="28">
        <v>8604695610</v>
      </c>
      <c r="N36" s="28"/>
      <c r="O36" s="28">
        <v>9680058900</v>
      </c>
      <c r="P36" s="28"/>
      <c r="Q36" s="28">
        <v>-1075363290</v>
      </c>
    </row>
    <row r="37" spans="1:17" s="25" customFormat="1" ht="18.75">
      <c r="A37" s="27" t="s">
        <v>37</v>
      </c>
      <c r="C37" s="28">
        <v>25982196</v>
      </c>
      <c r="D37" s="28"/>
      <c r="E37" s="28">
        <v>214885648089</v>
      </c>
      <c r="F37" s="28"/>
      <c r="G37" s="28">
        <v>215918752166</v>
      </c>
      <c r="H37" s="28"/>
      <c r="I37" s="28">
        <v>-1033104076</v>
      </c>
      <c r="J37" s="28"/>
      <c r="K37" s="28">
        <v>25982196</v>
      </c>
      <c r="L37" s="28"/>
      <c r="M37" s="28">
        <v>214885648089</v>
      </c>
      <c r="N37" s="28"/>
      <c r="O37" s="28">
        <v>202230123184</v>
      </c>
      <c r="P37" s="28"/>
      <c r="Q37" s="28">
        <f>12655524905-55897983000</f>
        <v>-43242458095</v>
      </c>
    </row>
    <row r="38" spans="1:17" s="25" customFormat="1" ht="18.75">
      <c r="A38" s="27" t="s">
        <v>50</v>
      </c>
      <c r="C38" s="28">
        <v>3131631</v>
      </c>
      <c r="D38" s="28"/>
      <c r="E38" s="28">
        <v>69108551061</v>
      </c>
      <c r="F38" s="28"/>
      <c r="G38" s="28">
        <v>59302608005</v>
      </c>
      <c r="H38" s="28"/>
      <c r="I38" s="28">
        <v>9805943056</v>
      </c>
      <c r="J38" s="28"/>
      <c r="K38" s="28">
        <v>3131631</v>
      </c>
      <c r="L38" s="28"/>
      <c r="M38" s="28">
        <v>69108551061</v>
      </c>
      <c r="N38" s="28"/>
      <c r="O38" s="28">
        <v>58773398379</v>
      </c>
      <c r="P38" s="28"/>
      <c r="Q38" s="28">
        <v>10335152682</v>
      </c>
    </row>
    <row r="39" spans="1:17" s="25" customFormat="1" ht="18.75">
      <c r="A39" s="27" t="s">
        <v>51</v>
      </c>
      <c r="C39" s="28">
        <v>64800000</v>
      </c>
      <c r="D39" s="28"/>
      <c r="E39" s="28">
        <v>320526253440</v>
      </c>
      <c r="F39" s="28"/>
      <c r="G39" s="28">
        <v>282946392000</v>
      </c>
      <c r="H39" s="28"/>
      <c r="I39" s="28">
        <v>37579861440</v>
      </c>
      <c r="J39" s="28"/>
      <c r="K39" s="28">
        <v>64800000</v>
      </c>
      <c r="L39" s="28"/>
      <c r="M39" s="28">
        <v>320526253440</v>
      </c>
      <c r="N39" s="28"/>
      <c r="O39" s="28">
        <v>256226328012</v>
      </c>
      <c r="P39" s="28"/>
      <c r="Q39" s="28">
        <v>64299925428</v>
      </c>
    </row>
    <row r="40" spans="1:17" s="25" customFormat="1" ht="18.75">
      <c r="A40" s="27" t="s">
        <v>21</v>
      </c>
      <c r="C40" s="28">
        <v>550000</v>
      </c>
      <c r="D40" s="28"/>
      <c r="E40" s="28">
        <v>87476400000</v>
      </c>
      <c r="F40" s="28"/>
      <c r="G40" s="28">
        <v>80128382400</v>
      </c>
      <c r="H40" s="28"/>
      <c r="I40" s="28">
        <v>7348017600</v>
      </c>
      <c r="J40" s="28"/>
      <c r="K40" s="28">
        <v>550000</v>
      </c>
      <c r="L40" s="28"/>
      <c r="M40" s="28">
        <v>87476400000</v>
      </c>
      <c r="N40" s="28"/>
      <c r="O40" s="28">
        <v>88537051350</v>
      </c>
      <c r="P40" s="28"/>
      <c r="Q40" s="28">
        <v>-1060651350</v>
      </c>
    </row>
    <row r="41" spans="1:17" s="25" customFormat="1" ht="18.75">
      <c r="A41" s="27" t="s">
        <v>27</v>
      </c>
      <c r="C41" s="28">
        <v>1411034</v>
      </c>
      <c r="D41" s="28"/>
      <c r="E41" s="28">
        <v>7419956859</v>
      </c>
      <c r="F41" s="28"/>
      <c r="G41" s="28">
        <v>7882827514</v>
      </c>
      <c r="H41" s="28"/>
      <c r="I41" s="28">
        <v>-462870654</v>
      </c>
      <c r="J41" s="28"/>
      <c r="K41" s="28">
        <v>1411034</v>
      </c>
      <c r="L41" s="28"/>
      <c r="M41" s="28">
        <v>7419956859</v>
      </c>
      <c r="N41" s="28"/>
      <c r="O41" s="28">
        <v>7184313616</v>
      </c>
      <c r="P41" s="28"/>
      <c r="Q41" s="28">
        <v>235643242</v>
      </c>
    </row>
    <row r="42" spans="1:17" s="25" customFormat="1" ht="18.75">
      <c r="A42" s="27" t="s">
        <v>61</v>
      </c>
      <c r="C42" s="28">
        <v>3519991</v>
      </c>
      <c r="D42" s="28"/>
      <c r="E42" s="28">
        <v>17957109478</v>
      </c>
      <c r="F42" s="28"/>
      <c r="G42" s="28">
        <v>17900609603</v>
      </c>
      <c r="H42" s="28"/>
      <c r="I42" s="28">
        <v>56499875</v>
      </c>
      <c r="J42" s="28"/>
      <c r="K42" s="28">
        <v>3519991</v>
      </c>
      <c r="L42" s="28"/>
      <c r="M42" s="28">
        <v>17957109478</v>
      </c>
      <c r="N42" s="28"/>
      <c r="O42" s="28">
        <v>15911652980</v>
      </c>
      <c r="P42" s="28"/>
      <c r="Q42" s="28">
        <v>2045456498</v>
      </c>
    </row>
    <row r="43" spans="1:17" s="25" customFormat="1" ht="18.75">
      <c r="A43" s="27" t="s">
        <v>47</v>
      </c>
      <c r="C43" s="28">
        <v>18039424</v>
      </c>
      <c r="D43" s="28"/>
      <c r="E43" s="28">
        <v>74956133805</v>
      </c>
      <c r="F43" s="28"/>
      <c r="G43" s="28">
        <v>72696690537</v>
      </c>
      <c r="H43" s="28"/>
      <c r="I43" s="28">
        <v>2259443268</v>
      </c>
      <c r="J43" s="28"/>
      <c r="K43" s="28">
        <v>18039424</v>
      </c>
      <c r="L43" s="28"/>
      <c r="M43" s="28">
        <v>74956133805</v>
      </c>
      <c r="N43" s="28"/>
      <c r="O43" s="28">
        <v>78062810079</v>
      </c>
      <c r="P43" s="28"/>
      <c r="Q43" s="28">
        <v>-3106676273</v>
      </c>
    </row>
    <row r="44" spans="1:17" s="25" customFormat="1" ht="18.75">
      <c r="A44" s="27" t="s">
        <v>58</v>
      </c>
      <c r="C44" s="28">
        <v>4564017</v>
      </c>
      <c r="D44" s="28"/>
      <c r="E44" s="28">
        <v>68234390926</v>
      </c>
      <c r="F44" s="28"/>
      <c r="G44" s="28">
        <v>61745415750</v>
      </c>
      <c r="H44" s="28"/>
      <c r="I44" s="28">
        <v>6488975176</v>
      </c>
      <c r="J44" s="28"/>
      <c r="K44" s="28">
        <v>4564017</v>
      </c>
      <c r="L44" s="28"/>
      <c r="M44" s="28">
        <v>68234390926</v>
      </c>
      <c r="N44" s="28"/>
      <c r="O44" s="28">
        <v>72708992010</v>
      </c>
      <c r="P44" s="28"/>
      <c r="Q44" s="28">
        <v>-4474601083</v>
      </c>
    </row>
    <row r="45" spans="1:17" s="25" customFormat="1" ht="18.75">
      <c r="A45" s="27" t="s">
        <v>60</v>
      </c>
      <c r="C45" s="28">
        <v>9360000</v>
      </c>
      <c r="D45" s="28"/>
      <c r="E45" s="28">
        <v>61315389720</v>
      </c>
      <c r="F45" s="28"/>
      <c r="G45" s="28">
        <v>57221494200</v>
      </c>
      <c r="H45" s="28"/>
      <c r="I45" s="28">
        <v>4093895520</v>
      </c>
      <c r="J45" s="28"/>
      <c r="K45" s="28">
        <v>9360000</v>
      </c>
      <c r="L45" s="28"/>
      <c r="M45" s="28">
        <v>61315389720</v>
      </c>
      <c r="N45" s="28"/>
      <c r="O45" s="28">
        <v>48419618832</v>
      </c>
      <c r="P45" s="28"/>
      <c r="Q45" s="28">
        <v>12895770888</v>
      </c>
    </row>
    <row r="46" spans="1:17" s="25" customFormat="1" ht="18.75">
      <c r="A46" s="27" t="s">
        <v>54</v>
      </c>
      <c r="C46" s="28">
        <v>16326826</v>
      </c>
      <c r="D46" s="28"/>
      <c r="E46" s="28">
        <v>48997408102</v>
      </c>
      <c r="F46" s="28"/>
      <c r="G46" s="28">
        <v>49532987587</v>
      </c>
      <c r="H46" s="28"/>
      <c r="I46" s="28">
        <v>-535579484</v>
      </c>
      <c r="J46" s="28"/>
      <c r="K46" s="28">
        <v>16326826</v>
      </c>
      <c r="L46" s="28"/>
      <c r="M46" s="28">
        <v>48997408102</v>
      </c>
      <c r="N46" s="28"/>
      <c r="O46" s="28">
        <v>49825121852</v>
      </c>
      <c r="P46" s="28"/>
      <c r="Q46" s="28">
        <f>-827713749-1717865600</f>
        <v>-2545579349</v>
      </c>
    </row>
    <row r="47" spans="1:17" s="25" customFormat="1" ht="18.75">
      <c r="A47" s="27" t="s">
        <v>131</v>
      </c>
      <c r="C47" s="28">
        <v>64500</v>
      </c>
      <c r="D47" s="28"/>
      <c r="E47" s="28">
        <v>4722159971</v>
      </c>
      <c r="F47" s="28"/>
      <c r="G47" s="28">
        <v>5659153206</v>
      </c>
      <c r="H47" s="28"/>
      <c r="I47" s="28">
        <v>-936993234</v>
      </c>
      <c r="J47" s="28"/>
      <c r="K47" s="28">
        <v>64500</v>
      </c>
      <c r="L47" s="28"/>
      <c r="M47" s="28">
        <v>4722159971</v>
      </c>
      <c r="N47" s="28"/>
      <c r="O47" s="28">
        <v>4080101368</v>
      </c>
      <c r="P47" s="28"/>
      <c r="Q47" s="28">
        <v>642058603</v>
      </c>
    </row>
    <row r="48" spans="1:17" s="25" customFormat="1" ht="18.75">
      <c r="A48" s="27" t="s">
        <v>26</v>
      </c>
      <c r="C48" s="28">
        <v>15611111</v>
      </c>
      <c r="D48" s="28"/>
      <c r="E48" s="28">
        <v>36576456064</v>
      </c>
      <c r="F48" s="28"/>
      <c r="G48" s="28">
        <v>39214554295</v>
      </c>
      <c r="H48" s="28"/>
      <c r="I48" s="28">
        <v>-2638098230</v>
      </c>
      <c r="J48" s="28"/>
      <c r="K48" s="28">
        <v>15611111</v>
      </c>
      <c r="L48" s="28"/>
      <c r="M48" s="28">
        <v>36576456064</v>
      </c>
      <c r="N48" s="28"/>
      <c r="O48" s="28">
        <v>40041569195</v>
      </c>
      <c r="P48" s="28"/>
      <c r="Q48" s="28">
        <v>-3465113130</v>
      </c>
    </row>
    <row r="49" spans="1:17" s="25" customFormat="1" ht="18.75">
      <c r="A49" s="27" t="s">
        <v>41</v>
      </c>
      <c r="C49" s="28">
        <v>3200000</v>
      </c>
      <c r="D49" s="28"/>
      <c r="E49" s="28">
        <v>24493392000</v>
      </c>
      <c r="F49" s="28"/>
      <c r="G49" s="28">
        <v>22330339200</v>
      </c>
      <c r="H49" s="28"/>
      <c r="I49" s="28">
        <v>2163052800</v>
      </c>
      <c r="J49" s="28"/>
      <c r="K49" s="28">
        <v>3200000</v>
      </c>
      <c r="L49" s="28"/>
      <c r="M49" s="28">
        <v>24493392000</v>
      </c>
      <c r="N49" s="28"/>
      <c r="O49" s="28">
        <v>20421763200</v>
      </c>
      <c r="P49" s="28"/>
      <c r="Q49" s="28">
        <v>4071628800</v>
      </c>
    </row>
    <row r="50" spans="1:17" s="25" customFormat="1" ht="18.75">
      <c r="A50" s="27" t="s">
        <v>36</v>
      </c>
      <c r="C50" s="28">
        <v>34999363</v>
      </c>
      <c r="D50" s="28"/>
      <c r="E50" s="28">
        <v>70208473682</v>
      </c>
      <c r="F50" s="28"/>
      <c r="G50" s="28">
        <v>70765131551</v>
      </c>
      <c r="H50" s="28"/>
      <c r="I50" s="28">
        <v>-556657868</v>
      </c>
      <c r="J50" s="28"/>
      <c r="K50" s="28">
        <v>34999363</v>
      </c>
      <c r="L50" s="28"/>
      <c r="M50" s="28">
        <v>70208473682</v>
      </c>
      <c r="N50" s="28"/>
      <c r="O50" s="28">
        <v>63066552904</v>
      </c>
      <c r="P50" s="28"/>
      <c r="Q50" s="28">
        <v>7141920770</v>
      </c>
    </row>
    <row r="51" spans="1:17" s="25" customFormat="1" ht="18.75">
      <c r="A51" s="27" t="s">
        <v>33</v>
      </c>
      <c r="C51" s="28">
        <v>18186340</v>
      </c>
      <c r="D51" s="28"/>
      <c r="E51" s="28">
        <v>48087829196</v>
      </c>
      <c r="F51" s="28"/>
      <c r="G51" s="28">
        <v>43098264964</v>
      </c>
      <c r="H51" s="28"/>
      <c r="I51" s="28">
        <v>4989564232</v>
      </c>
      <c r="J51" s="28"/>
      <c r="K51" s="28">
        <v>18186340</v>
      </c>
      <c r="L51" s="28"/>
      <c r="M51" s="28">
        <v>48087829196</v>
      </c>
      <c r="N51" s="28"/>
      <c r="O51" s="28">
        <v>41814717643</v>
      </c>
      <c r="P51" s="28"/>
      <c r="Q51" s="28">
        <v>6273111553</v>
      </c>
    </row>
    <row r="52" spans="1:17" s="25" customFormat="1" ht="18.75">
      <c r="A52" s="27" t="s">
        <v>17</v>
      </c>
      <c r="C52" s="28">
        <v>32732584</v>
      </c>
      <c r="D52" s="28"/>
      <c r="E52" s="28">
        <v>83524597096</v>
      </c>
      <c r="F52" s="28"/>
      <c r="G52" s="28">
        <v>78578847677</v>
      </c>
      <c r="H52" s="28"/>
      <c r="I52" s="28">
        <v>4945749419</v>
      </c>
      <c r="J52" s="28"/>
      <c r="K52" s="28">
        <v>32732584</v>
      </c>
      <c r="L52" s="28"/>
      <c r="M52" s="28">
        <v>83524597096</v>
      </c>
      <c r="N52" s="28"/>
      <c r="O52" s="28">
        <v>84501215785</v>
      </c>
      <c r="P52" s="28"/>
      <c r="Q52" s="28">
        <v>-976618688</v>
      </c>
    </row>
    <row r="53" spans="1:17" s="25" customFormat="1" ht="18.75">
      <c r="A53" s="27" t="s">
        <v>29</v>
      </c>
      <c r="C53" s="28">
        <v>5400000</v>
      </c>
      <c r="D53" s="28"/>
      <c r="E53" s="28">
        <v>96031194300</v>
      </c>
      <c r="F53" s="28"/>
      <c r="G53" s="28">
        <v>85140382500</v>
      </c>
      <c r="H53" s="28"/>
      <c r="I53" s="28">
        <v>10890811800</v>
      </c>
      <c r="J53" s="28"/>
      <c r="K53" s="28">
        <v>5400000</v>
      </c>
      <c r="L53" s="28"/>
      <c r="M53" s="28">
        <v>96031194300</v>
      </c>
      <c r="N53" s="28"/>
      <c r="O53" s="28">
        <v>79176082502</v>
      </c>
      <c r="P53" s="28"/>
      <c r="Q53" s="28">
        <v>16855111798</v>
      </c>
    </row>
    <row r="54" spans="1:17" s="25" customFormat="1" ht="18.75">
      <c r="A54" s="27" t="s">
        <v>23</v>
      </c>
      <c r="C54" s="28">
        <v>279936</v>
      </c>
      <c r="D54" s="28"/>
      <c r="E54" s="28">
        <v>48399567332</v>
      </c>
      <c r="F54" s="28"/>
      <c r="G54" s="28">
        <v>48168602916</v>
      </c>
      <c r="H54" s="28"/>
      <c r="I54" s="28">
        <v>230964416</v>
      </c>
      <c r="J54" s="28"/>
      <c r="K54" s="28">
        <v>279936</v>
      </c>
      <c r="L54" s="28"/>
      <c r="M54" s="28">
        <v>48399567332</v>
      </c>
      <c r="N54" s="28"/>
      <c r="O54" s="28">
        <v>51146096447</v>
      </c>
      <c r="P54" s="28"/>
      <c r="Q54" s="28">
        <v>-2746529114</v>
      </c>
    </row>
    <row r="55" spans="1:17" s="25" customFormat="1" ht="18.75">
      <c r="A55" s="27" t="s">
        <v>35</v>
      </c>
      <c r="C55" s="28">
        <v>1000000</v>
      </c>
      <c r="D55" s="28"/>
      <c r="E55" s="28">
        <v>28012329000</v>
      </c>
      <c r="F55" s="28"/>
      <c r="G55" s="28">
        <v>28559056500</v>
      </c>
      <c r="H55" s="28"/>
      <c r="I55" s="28">
        <v>-546727500</v>
      </c>
      <c r="J55" s="28"/>
      <c r="K55" s="28">
        <v>1000000</v>
      </c>
      <c r="L55" s="28"/>
      <c r="M55" s="28">
        <v>28012329000</v>
      </c>
      <c r="N55" s="28"/>
      <c r="O55" s="28">
        <v>29274772500</v>
      </c>
      <c r="P55" s="28"/>
      <c r="Q55" s="28">
        <v>-1262443500</v>
      </c>
    </row>
    <row r="56" spans="1:17" s="25" customFormat="1" ht="19.5" thickBot="1">
      <c r="C56" s="28"/>
      <c r="D56" s="28"/>
      <c r="E56" s="30">
        <f>SUM(E8:E55)</f>
        <v>2939074924934</v>
      </c>
      <c r="F56" s="28"/>
      <c r="G56" s="30">
        <f>SUM(G8:G55)</f>
        <v>2792568905924</v>
      </c>
      <c r="H56" s="28"/>
      <c r="I56" s="30">
        <f>SUM(I8:I55)</f>
        <v>146506019020</v>
      </c>
      <c r="J56" s="28"/>
      <c r="K56" s="28"/>
      <c r="L56" s="28"/>
      <c r="M56" s="30">
        <f>SUM(M8:M55)</f>
        <v>2939074924934</v>
      </c>
      <c r="N56" s="28"/>
      <c r="O56" s="30">
        <f>SUM(O8:O55)</f>
        <v>2676236167451</v>
      </c>
      <c r="P56" s="28"/>
      <c r="Q56" s="30">
        <f>SUM(Q8:Q55)</f>
        <v>205222908883</v>
      </c>
    </row>
    <row r="57" spans="1:17" s="25" customFormat="1" ht="19.5" thickTop="1">
      <c r="C57" s="28"/>
      <c r="D57" s="28"/>
      <c r="E57" s="28"/>
      <c r="F57" s="28"/>
      <c r="G57" s="28"/>
      <c r="H57" s="28"/>
      <c r="I57" s="28" t="s">
        <v>140</v>
      </c>
      <c r="J57" s="28"/>
      <c r="K57" s="28"/>
      <c r="L57" s="28"/>
      <c r="M57" s="28"/>
      <c r="N57" s="28"/>
      <c r="O57" s="28"/>
      <c r="P57" s="28"/>
      <c r="Q57" s="28"/>
    </row>
    <row r="58" spans="1:17" s="25" customFormat="1" ht="18.75">
      <c r="C58" s="28"/>
      <c r="D58" s="28"/>
      <c r="E58" s="28"/>
      <c r="F58" s="28"/>
      <c r="G58" s="28"/>
      <c r="H58" s="28"/>
      <c r="I58" s="28"/>
      <c r="L58" s="28"/>
      <c r="M58" s="34"/>
      <c r="N58" s="28"/>
      <c r="O58" s="28"/>
      <c r="P58" s="28"/>
      <c r="Q58" s="28"/>
    </row>
    <row r="59" spans="1:17" s="25" customFormat="1" ht="18.75">
      <c r="C59" s="28"/>
      <c r="D59" s="28"/>
      <c r="E59" s="28"/>
      <c r="F59" s="28"/>
      <c r="G59" s="28"/>
      <c r="H59" s="28"/>
      <c r="I59" s="28"/>
      <c r="L59" s="28"/>
      <c r="M59" s="29"/>
      <c r="N59" s="28"/>
      <c r="O59" s="28"/>
      <c r="P59" s="28"/>
      <c r="Q59" s="28"/>
    </row>
    <row r="60" spans="1:17" s="25" customFormat="1" ht="18.75">
      <c r="C60" s="28"/>
      <c r="D60" s="28"/>
      <c r="E60" s="28"/>
      <c r="F60" s="28"/>
      <c r="G60" s="28"/>
      <c r="H60" s="28"/>
      <c r="I60" s="34"/>
      <c r="L60" s="28"/>
      <c r="M60" s="29"/>
      <c r="N60" s="28"/>
      <c r="O60" s="28"/>
      <c r="P60" s="28"/>
      <c r="Q60" s="28"/>
    </row>
    <row r="61" spans="1:17" s="25" customFormat="1" ht="18.75">
      <c r="C61" s="28"/>
      <c r="D61" s="28"/>
      <c r="E61" s="28"/>
      <c r="F61" s="28"/>
      <c r="G61" s="28"/>
      <c r="H61" s="28"/>
      <c r="I61" s="28"/>
      <c r="L61" s="28"/>
      <c r="M61" s="29"/>
      <c r="N61" s="28"/>
      <c r="O61" s="28"/>
      <c r="P61" s="28"/>
      <c r="Q61" s="28"/>
    </row>
    <row r="62" spans="1:17" s="25" customFormat="1" ht="18.7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1:17" s="25" customFormat="1" ht="18.7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17" s="25" customFormat="1" ht="18.7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3:17" s="25" customFormat="1" ht="18.7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3:17" s="25" customFormat="1">
      <c r="G66" s="31"/>
      <c r="I66" s="31"/>
    </row>
    <row r="67" spans="3:17" s="25" customFormat="1">
      <c r="Q67" s="31"/>
    </row>
    <row r="68" spans="3:17" s="25" customFormat="1">
      <c r="G68" s="31"/>
    </row>
    <row r="69" spans="3:17" s="25" customFormat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4"/>
  <sheetViews>
    <sheetView rightToLeft="1" view="pageBreakPreview" topLeftCell="A4" zoomScale="60" zoomScaleNormal="100" workbookViewId="0">
      <selection activeCell="A4" sqref="A1:XFD1048576"/>
    </sheetView>
  </sheetViews>
  <sheetFormatPr defaultRowHeight="15"/>
  <cols>
    <col min="1" max="1" width="28.140625" style="25" bestFit="1" customWidth="1"/>
    <col min="2" max="2" width="1" style="25" customWidth="1"/>
    <col min="3" max="3" width="11.42578125" style="25" bestFit="1" customWidth="1"/>
    <col min="4" max="4" width="1" style="25" customWidth="1"/>
    <col min="5" max="5" width="17.28515625" style="25" bestFit="1" customWidth="1"/>
    <col min="6" max="6" width="1" style="25" customWidth="1"/>
    <col min="7" max="7" width="17.28515625" style="25" bestFit="1" customWidth="1"/>
    <col min="8" max="8" width="1" style="25" customWidth="1"/>
    <col min="9" max="9" width="34" style="25" bestFit="1" customWidth="1"/>
    <col min="10" max="10" width="1" style="25" customWidth="1"/>
    <col min="11" max="11" width="15.5703125" style="25" bestFit="1" customWidth="1"/>
    <col min="12" max="12" width="1" style="25" customWidth="1"/>
    <col min="13" max="13" width="19.28515625" style="25" bestFit="1" customWidth="1"/>
    <col min="14" max="14" width="1" style="25" customWidth="1"/>
    <col min="15" max="15" width="20.140625" style="25" bestFit="1" customWidth="1"/>
    <col min="16" max="16" width="1" style="25" customWidth="1"/>
    <col min="17" max="17" width="34" style="25" bestFit="1" customWidth="1"/>
    <col min="18" max="18" width="1" style="25" customWidth="1"/>
    <col min="19" max="19" width="15.85546875" style="25" bestFit="1" customWidth="1"/>
    <col min="20" max="20" width="12.7109375" style="25" bestFit="1" customWidth="1"/>
    <col min="21" max="16384" width="9.140625" style="25"/>
  </cols>
  <sheetData>
    <row r="2" spans="1:20" ht="23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 ht="23.25">
      <c r="A3" s="24" t="s">
        <v>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23.25">
      <c r="A4" s="24" t="str">
        <f>'درآمد ناشی از تغییر قیمت اوراق'!A4:Q4</f>
        <v>برای ماه منتهی به 1402/12/29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20" ht="23.25">
      <c r="A6" s="24" t="s">
        <v>2</v>
      </c>
      <c r="C6" s="26" t="s">
        <v>92</v>
      </c>
      <c r="D6" s="26" t="s">
        <v>92</v>
      </c>
      <c r="E6" s="26" t="s">
        <v>92</v>
      </c>
      <c r="F6" s="26" t="s">
        <v>92</v>
      </c>
      <c r="G6" s="26" t="s">
        <v>92</v>
      </c>
      <c r="H6" s="26" t="s">
        <v>92</v>
      </c>
      <c r="I6" s="26" t="s">
        <v>92</v>
      </c>
      <c r="K6" s="26" t="s">
        <v>93</v>
      </c>
      <c r="L6" s="26" t="s">
        <v>93</v>
      </c>
      <c r="M6" s="26" t="s">
        <v>93</v>
      </c>
      <c r="N6" s="26" t="s">
        <v>93</v>
      </c>
      <c r="O6" s="26" t="s">
        <v>93</v>
      </c>
      <c r="P6" s="26" t="s">
        <v>93</v>
      </c>
      <c r="Q6" s="26" t="s">
        <v>93</v>
      </c>
    </row>
    <row r="7" spans="1:20" ht="23.25">
      <c r="A7" s="26" t="s">
        <v>2</v>
      </c>
      <c r="C7" s="26" t="s">
        <v>6</v>
      </c>
      <c r="E7" s="26" t="s">
        <v>109</v>
      </c>
      <c r="G7" s="26" t="s">
        <v>110</v>
      </c>
      <c r="I7" s="26" t="s">
        <v>112</v>
      </c>
      <c r="K7" s="26" t="s">
        <v>6</v>
      </c>
      <c r="M7" s="26" t="s">
        <v>109</v>
      </c>
      <c r="O7" s="26" t="s">
        <v>110</v>
      </c>
      <c r="Q7" s="26" t="s">
        <v>112</v>
      </c>
    </row>
    <row r="8" spans="1:20" ht="18.75">
      <c r="A8" s="27" t="s">
        <v>42</v>
      </c>
      <c r="C8" s="28">
        <v>1800000</v>
      </c>
      <c r="D8" s="28"/>
      <c r="E8" s="28">
        <v>16476740049</v>
      </c>
      <c r="F8" s="28"/>
      <c r="G8" s="28">
        <v>14904785700</v>
      </c>
      <c r="H8" s="28"/>
      <c r="I8" s="28">
        <f>1571954349-2182933800</f>
        <v>-610979451</v>
      </c>
      <c r="J8" s="28"/>
      <c r="K8" s="28">
        <v>1800000</v>
      </c>
      <c r="L8" s="28"/>
      <c r="M8" s="28">
        <v>16476740049</v>
      </c>
      <c r="N8" s="28"/>
      <c r="O8" s="28">
        <v>14904785700</v>
      </c>
      <c r="P8" s="28"/>
      <c r="Q8" s="28">
        <v>1571954349</v>
      </c>
      <c r="S8" s="29"/>
      <c r="T8" s="29"/>
    </row>
    <row r="9" spans="1:20" ht="18.75">
      <c r="A9" s="27" t="s">
        <v>38</v>
      </c>
      <c r="C9" s="28">
        <v>2196444</v>
      </c>
      <c r="D9" s="28"/>
      <c r="E9" s="28">
        <v>29433539908</v>
      </c>
      <c r="F9" s="28"/>
      <c r="G9" s="28">
        <v>20087051389</v>
      </c>
      <c r="H9" s="28"/>
      <c r="I9" s="28">
        <v>9346488519</v>
      </c>
      <c r="J9" s="28"/>
      <c r="K9" s="28">
        <v>2196444</v>
      </c>
      <c r="L9" s="28"/>
      <c r="M9" s="28">
        <v>29433539908</v>
      </c>
      <c r="N9" s="28"/>
      <c r="O9" s="28">
        <v>20087051389</v>
      </c>
      <c r="P9" s="28"/>
      <c r="Q9" s="28">
        <v>9346488519</v>
      </c>
    </row>
    <row r="10" spans="1:20" ht="18.75">
      <c r="A10" s="27" t="s">
        <v>131</v>
      </c>
      <c r="C10" s="28">
        <v>64500</v>
      </c>
      <c r="D10" s="28"/>
      <c r="E10" s="28">
        <v>5624470036</v>
      </c>
      <c r="F10" s="28"/>
      <c r="G10" s="28">
        <v>4080101371</v>
      </c>
      <c r="H10" s="28"/>
      <c r="I10" s="28">
        <v>1544368665</v>
      </c>
      <c r="J10" s="28"/>
      <c r="K10" s="28">
        <v>64500</v>
      </c>
      <c r="L10" s="28"/>
      <c r="M10" s="28">
        <v>5624470036</v>
      </c>
      <c r="N10" s="28"/>
      <c r="O10" s="28">
        <v>4080101371</v>
      </c>
      <c r="P10" s="28"/>
      <c r="Q10" s="28">
        <v>1544368665</v>
      </c>
    </row>
    <row r="11" spans="1:20" ht="18.75">
      <c r="A11" s="27" t="s">
        <v>113</v>
      </c>
      <c r="C11" s="28">
        <v>0</v>
      </c>
      <c r="D11" s="28"/>
      <c r="E11" s="28">
        <v>0</v>
      </c>
      <c r="F11" s="28"/>
      <c r="G11" s="28">
        <v>0</v>
      </c>
      <c r="H11" s="28"/>
      <c r="I11" s="28">
        <v>0</v>
      </c>
      <c r="J11" s="28"/>
      <c r="K11" s="28">
        <v>2000000</v>
      </c>
      <c r="L11" s="28"/>
      <c r="M11" s="28">
        <v>12029962553</v>
      </c>
      <c r="N11" s="28"/>
      <c r="O11" s="28">
        <v>13598604000</v>
      </c>
      <c r="P11" s="28"/>
      <c r="Q11" s="28">
        <v>-1568641447</v>
      </c>
    </row>
    <row r="12" spans="1:20" ht="18.75">
      <c r="A12" s="27" t="s">
        <v>114</v>
      </c>
      <c r="C12" s="28">
        <v>0</v>
      </c>
      <c r="D12" s="28"/>
      <c r="E12" s="28">
        <v>0</v>
      </c>
      <c r="F12" s="28"/>
      <c r="G12" s="28">
        <v>0</v>
      </c>
      <c r="H12" s="28"/>
      <c r="I12" s="28">
        <v>0</v>
      </c>
      <c r="J12" s="28"/>
      <c r="K12" s="28">
        <v>1500000</v>
      </c>
      <c r="L12" s="28"/>
      <c r="M12" s="28">
        <v>10208812997</v>
      </c>
      <c r="N12" s="28"/>
      <c r="O12" s="28">
        <v>9736719750</v>
      </c>
      <c r="P12" s="28"/>
      <c r="Q12" s="28">
        <v>472093247</v>
      </c>
    </row>
    <row r="13" spans="1:20" ht="18.75">
      <c r="A13" s="27" t="s">
        <v>15</v>
      </c>
      <c r="C13" s="28">
        <v>0</v>
      </c>
      <c r="D13" s="28"/>
      <c r="E13" s="28">
        <v>0</v>
      </c>
      <c r="F13" s="28"/>
      <c r="G13" s="28">
        <v>0</v>
      </c>
      <c r="H13" s="28"/>
      <c r="I13" s="28">
        <v>0</v>
      </c>
      <c r="J13" s="28"/>
      <c r="K13" s="28">
        <v>22577533</v>
      </c>
      <c r="L13" s="28"/>
      <c r="M13" s="28">
        <v>71471409970</v>
      </c>
      <c r="N13" s="28"/>
      <c r="O13" s="28">
        <v>56292552834</v>
      </c>
      <c r="P13" s="28"/>
      <c r="Q13" s="28">
        <v>15178857136</v>
      </c>
    </row>
    <row r="14" spans="1:20" ht="18.75">
      <c r="A14" s="27" t="s">
        <v>132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110000</v>
      </c>
      <c r="L14" s="28"/>
      <c r="M14" s="28">
        <v>3138215870</v>
      </c>
      <c r="N14" s="28"/>
      <c r="O14" s="28">
        <v>2240532558</v>
      </c>
      <c r="P14" s="28"/>
      <c r="Q14" s="28">
        <v>897683312</v>
      </c>
    </row>
    <row r="15" spans="1:20" ht="18.75">
      <c r="A15" s="27" t="s">
        <v>62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180000</v>
      </c>
      <c r="L15" s="28"/>
      <c r="M15" s="28">
        <v>17751903565</v>
      </c>
      <c r="N15" s="28"/>
      <c r="O15" s="28">
        <v>11710623600</v>
      </c>
      <c r="P15" s="28"/>
      <c r="Q15" s="28">
        <v>6041279965</v>
      </c>
    </row>
    <row r="16" spans="1:20" ht="18.75">
      <c r="A16" s="27" t="s">
        <v>57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8000000</v>
      </c>
      <c r="L16" s="28"/>
      <c r="M16" s="28">
        <v>54994142515</v>
      </c>
      <c r="N16" s="28"/>
      <c r="O16" s="28">
        <v>55666799901</v>
      </c>
      <c r="P16" s="28"/>
      <c r="Q16" s="28">
        <v>-672657386</v>
      </c>
    </row>
    <row r="17" spans="1:17" ht="18.75">
      <c r="A17" s="27" t="s">
        <v>45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1773984</v>
      </c>
      <c r="L17" s="28"/>
      <c r="M17" s="28">
        <v>39934374181</v>
      </c>
      <c r="N17" s="28"/>
      <c r="O17" s="28">
        <v>36079753138</v>
      </c>
      <c r="P17" s="28"/>
      <c r="Q17" s="28">
        <v>3854621043</v>
      </c>
    </row>
    <row r="18" spans="1:17" ht="18.75">
      <c r="A18" s="27" t="s">
        <v>39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3211111</v>
      </c>
      <c r="L18" s="28"/>
      <c r="M18" s="28">
        <v>27929423551</v>
      </c>
      <c r="N18" s="28"/>
      <c r="O18" s="28">
        <v>22610661300</v>
      </c>
      <c r="P18" s="28"/>
      <c r="Q18" s="28">
        <v>5318762251</v>
      </c>
    </row>
    <row r="19" spans="1:17" ht="18.75">
      <c r="A19" s="27" t="s">
        <v>28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716253</v>
      </c>
      <c r="L19" s="28"/>
      <c r="M19" s="28">
        <v>46207430012</v>
      </c>
      <c r="N19" s="28"/>
      <c r="O19" s="28">
        <v>45247046486</v>
      </c>
      <c r="P19" s="28"/>
      <c r="Q19" s="28">
        <v>960383526</v>
      </c>
    </row>
    <row r="20" spans="1:17" ht="18.75">
      <c r="A20" s="27" t="s">
        <v>15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70178287</v>
      </c>
      <c r="L20" s="28"/>
      <c r="M20" s="28">
        <v>182674895129</v>
      </c>
      <c r="N20" s="28"/>
      <c r="O20" s="28">
        <v>219397483874</v>
      </c>
      <c r="P20" s="28"/>
      <c r="Q20" s="28">
        <v>-36722588744</v>
      </c>
    </row>
    <row r="21" spans="1:17" ht="18.75">
      <c r="A21" s="27" t="s">
        <v>37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11436402</v>
      </c>
      <c r="L21" s="28"/>
      <c r="M21" s="28">
        <v>97792917441</v>
      </c>
      <c r="N21" s="28"/>
      <c r="O21" s="28">
        <v>89014222803</v>
      </c>
      <c r="P21" s="28"/>
      <c r="Q21" s="28">
        <v>8778694638</v>
      </c>
    </row>
    <row r="22" spans="1:17" ht="18.75">
      <c r="A22" s="27" t="s">
        <v>51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2000000</v>
      </c>
      <c r="L22" s="28"/>
      <c r="M22" s="28">
        <v>11014074081</v>
      </c>
      <c r="N22" s="28"/>
      <c r="O22" s="28">
        <v>10676096988</v>
      </c>
      <c r="P22" s="28"/>
      <c r="Q22" s="28">
        <v>337977093</v>
      </c>
    </row>
    <row r="23" spans="1:17" ht="18.75">
      <c r="A23" s="27" t="s">
        <v>32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1900000</v>
      </c>
      <c r="L23" s="28"/>
      <c r="M23" s="28">
        <v>36865582601</v>
      </c>
      <c r="N23" s="28"/>
      <c r="O23" s="28">
        <v>32334458400</v>
      </c>
      <c r="P23" s="28"/>
      <c r="Q23" s="28">
        <v>4531124201</v>
      </c>
    </row>
    <row r="24" spans="1:17" ht="18.75">
      <c r="A24" s="27" t="s">
        <v>115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885000</v>
      </c>
      <c r="L24" s="28"/>
      <c r="M24" s="28">
        <v>7032804504</v>
      </c>
      <c r="N24" s="28"/>
      <c r="O24" s="28">
        <v>3576994963</v>
      </c>
      <c r="P24" s="28"/>
      <c r="Q24" s="28">
        <v>3455809541</v>
      </c>
    </row>
    <row r="25" spans="1:17" ht="18.75">
      <c r="A25" s="27" t="s">
        <v>47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1210576</v>
      </c>
      <c r="L25" s="28"/>
      <c r="M25" s="28">
        <v>5574989858</v>
      </c>
      <c r="N25" s="28"/>
      <c r="O25" s="28">
        <v>5238579921</v>
      </c>
      <c r="P25" s="28"/>
      <c r="Q25" s="28">
        <v>336409937</v>
      </c>
    </row>
    <row r="26" spans="1:17" ht="18.75">
      <c r="A26" s="27" t="s">
        <v>133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1200000</v>
      </c>
      <c r="L26" s="28"/>
      <c r="M26" s="28">
        <v>14635434614</v>
      </c>
      <c r="N26" s="28"/>
      <c r="O26" s="28">
        <v>10561581216</v>
      </c>
      <c r="P26" s="28"/>
      <c r="Q26" s="28">
        <v>4073853398</v>
      </c>
    </row>
    <row r="27" spans="1:17" ht="18.75">
      <c r="A27" s="27" t="s">
        <v>36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6631606</v>
      </c>
      <c r="L27" s="28"/>
      <c r="M27" s="28">
        <v>16423772332</v>
      </c>
      <c r="N27" s="28"/>
      <c r="O27" s="28">
        <v>15320151822</v>
      </c>
      <c r="P27" s="28"/>
      <c r="Q27" s="28">
        <v>1103620510</v>
      </c>
    </row>
    <row r="28" spans="1:17" ht="18.75">
      <c r="A28" s="27" t="s">
        <v>29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1557130</v>
      </c>
      <c r="L28" s="28"/>
      <c r="M28" s="28">
        <v>47612680403</v>
      </c>
      <c r="N28" s="28"/>
      <c r="O28" s="28">
        <v>41095817779</v>
      </c>
      <c r="P28" s="28"/>
      <c r="Q28" s="28">
        <f>6516862624+2665</f>
        <v>6516865289</v>
      </c>
    </row>
    <row r="29" spans="1:17" ht="18.75">
      <c r="A29" s="27" t="s">
        <v>23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260064</v>
      </c>
      <c r="L29" s="28"/>
      <c r="M29" s="28">
        <v>47025346028</v>
      </c>
      <c r="N29" s="28"/>
      <c r="O29" s="28">
        <v>47515354153</v>
      </c>
      <c r="P29" s="28"/>
      <c r="Q29" s="28">
        <v>-490008125</v>
      </c>
    </row>
    <row r="30" spans="1:17" ht="19.5" thickBot="1">
      <c r="E30" s="30">
        <f>SUM(E8:E29)</f>
        <v>51534749993</v>
      </c>
      <c r="F30" s="28"/>
      <c r="G30" s="30">
        <f>SUM(G8:G29)</f>
        <v>39071938460</v>
      </c>
      <c r="H30" s="28"/>
      <c r="I30" s="30">
        <f>SUM(I8:I29)</f>
        <v>10279877733</v>
      </c>
      <c r="J30" s="28"/>
      <c r="K30" s="28"/>
      <c r="L30" s="28"/>
      <c r="M30" s="30">
        <f>SUM(M8:M29)</f>
        <v>801852922198</v>
      </c>
      <c r="N30" s="28"/>
      <c r="O30" s="30">
        <f>SUM(O8:O29)</f>
        <v>766985973946</v>
      </c>
      <c r="P30" s="28"/>
      <c r="Q30" s="30">
        <f>SUM(Q8:Q29)</f>
        <v>34866950918</v>
      </c>
    </row>
    <row r="31" spans="1:17" ht="15.75" thickTop="1">
      <c r="I31" s="31"/>
      <c r="O31" s="29"/>
      <c r="Q31" s="31"/>
    </row>
    <row r="32" spans="1:17" ht="18.75">
      <c r="G32" s="28"/>
      <c r="I32" s="28"/>
      <c r="O32" s="28"/>
      <c r="Q32" s="28"/>
    </row>
    <row r="33" spans="7:17" ht="18.75">
      <c r="G33" s="28"/>
      <c r="I33" s="28"/>
      <c r="O33" s="28"/>
      <c r="Q33" s="28"/>
    </row>
    <row r="34" spans="7:17" ht="18.75">
      <c r="G34" s="28"/>
      <c r="I34" s="28"/>
      <c r="M34" s="28"/>
      <c r="O34" s="28"/>
      <c r="Q34" s="28"/>
    </row>
    <row r="35" spans="7:17" ht="18.75">
      <c r="G35" s="28"/>
      <c r="I35" s="28"/>
      <c r="M35" s="28"/>
      <c r="Q35" s="28"/>
    </row>
    <row r="36" spans="7:17" ht="21">
      <c r="G36" s="28"/>
      <c r="I36" s="32"/>
      <c r="K36" s="28"/>
      <c r="M36" s="28"/>
      <c r="Q36" s="28"/>
    </row>
    <row r="37" spans="7:17" ht="18.75">
      <c r="G37" s="28"/>
      <c r="I37" s="28"/>
      <c r="M37" s="31"/>
      <c r="O37" s="28"/>
    </row>
    <row r="38" spans="7:17" ht="18.75">
      <c r="G38" s="28"/>
      <c r="I38" s="31"/>
      <c r="M38" s="31"/>
      <c r="O38" s="28"/>
    </row>
    <row r="39" spans="7:17" ht="18.75">
      <c r="G39" s="28"/>
      <c r="O39" s="28"/>
    </row>
    <row r="40" spans="7:17" ht="18.75">
      <c r="G40" s="28"/>
      <c r="O40" s="28"/>
    </row>
    <row r="41" spans="7:17" ht="18.75">
      <c r="G41" s="28"/>
      <c r="O41" s="28"/>
    </row>
    <row r="42" spans="7:17" ht="18.75">
      <c r="G42" s="28"/>
      <c r="O42" s="28"/>
    </row>
    <row r="43" spans="7:17" ht="18.75">
      <c r="G43" s="28"/>
      <c r="O43" s="28"/>
    </row>
    <row r="44" spans="7:17" ht="18.75">
      <c r="O44" s="28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4"/>
  <sheetViews>
    <sheetView rightToLeft="1" view="pageBreakPreview" zoomScale="60" zoomScaleNormal="100" workbookViewId="0">
      <selection activeCell="A40" sqref="A1:XFD1048576"/>
    </sheetView>
  </sheetViews>
  <sheetFormatPr defaultRowHeight="15"/>
  <cols>
    <col min="1" max="1" width="28.140625" style="25" bestFit="1" customWidth="1"/>
    <col min="2" max="2" width="1" style="25" customWidth="1"/>
    <col min="3" max="3" width="20.5703125" style="25" bestFit="1" customWidth="1"/>
    <col min="4" max="4" width="1" style="25" customWidth="1"/>
    <col min="5" max="5" width="22.42578125" style="25" bestFit="1" customWidth="1"/>
    <col min="6" max="6" width="1" style="25" customWidth="1"/>
    <col min="7" max="7" width="16" style="25" bestFit="1" customWidth="1"/>
    <col min="8" max="8" width="1" style="25" customWidth="1"/>
    <col min="9" max="9" width="19.42578125" style="25" bestFit="1" customWidth="1"/>
    <col min="10" max="10" width="1" style="25" customWidth="1"/>
    <col min="11" max="11" width="24.85546875" style="25" bestFit="1" customWidth="1"/>
    <col min="12" max="12" width="1" style="25" customWidth="1"/>
    <col min="13" max="13" width="20.5703125" style="25" bestFit="1" customWidth="1"/>
    <col min="14" max="14" width="1" style="25" customWidth="1"/>
    <col min="15" max="15" width="30.28515625" style="25" bestFit="1" customWidth="1"/>
    <col min="16" max="16" width="1" style="25" customWidth="1"/>
    <col min="17" max="17" width="18.140625" style="25" bestFit="1" customWidth="1"/>
    <col min="18" max="18" width="1" style="25" customWidth="1"/>
    <col min="19" max="19" width="18.5703125" style="25" bestFit="1" customWidth="1"/>
    <col min="20" max="20" width="1" style="25" customWidth="1"/>
    <col min="21" max="21" width="24.85546875" style="25" bestFit="1" customWidth="1"/>
    <col min="22" max="22" width="1" style="25" customWidth="1"/>
    <col min="23" max="23" width="18.7109375" style="25" bestFit="1" customWidth="1"/>
    <col min="24" max="16384" width="9.140625" style="25"/>
  </cols>
  <sheetData>
    <row r="2" spans="1:23" ht="23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ht="23.25">
      <c r="A3" s="24" t="s">
        <v>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23.25">
      <c r="A4" s="24" t="str">
        <f>'درآمد ناشی از فروش'!A4:Q4</f>
        <v>برای ماه منتهی به 1402/12/29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3" ht="23.25">
      <c r="A6" s="24" t="s">
        <v>2</v>
      </c>
      <c r="C6" s="26" t="s">
        <v>92</v>
      </c>
      <c r="D6" s="26" t="s">
        <v>92</v>
      </c>
      <c r="E6" s="26" t="s">
        <v>92</v>
      </c>
      <c r="F6" s="26" t="s">
        <v>92</v>
      </c>
      <c r="G6" s="26" t="s">
        <v>92</v>
      </c>
      <c r="H6" s="26" t="s">
        <v>92</v>
      </c>
      <c r="I6" s="26" t="s">
        <v>92</v>
      </c>
      <c r="J6" s="26" t="s">
        <v>92</v>
      </c>
      <c r="K6" s="26" t="s">
        <v>92</v>
      </c>
      <c r="M6" s="26" t="s">
        <v>93</v>
      </c>
      <c r="N6" s="26" t="s">
        <v>93</v>
      </c>
      <c r="O6" s="26" t="s">
        <v>93</v>
      </c>
      <c r="P6" s="26" t="s">
        <v>93</v>
      </c>
      <c r="Q6" s="26" t="s">
        <v>93</v>
      </c>
      <c r="R6" s="26" t="s">
        <v>93</v>
      </c>
      <c r="S6" s="26" t="s">
        <v>93</v>
      </c>
      <c r="T6" s="26" t="s">
        <v>93</v>
      </c>
      <c r="U6" s="26" t="s">
        <v>93</v>
      </c>
    </row>
    <row r="7" spans="1:23" ht="23.25">
      <c r="A7" s="26" t="s">
        <v>2</v>
      </c>
      <c r="C7" s="26" t="s">
        <v>116</v>
      </c>
      <c r="E7" s="26" t="s">
        <v>117</v>
      </c>
      <c r="G7" s="26" t="s">
        <v>118</v>
      </c>
      <c r="I7" s="26" t="s">
        <v>71</v>
      </c>
      <c r="K7" s="26" t="s">
        <v>119</v>
      </c>
      <c r="M7" s="26" t="s">
        <v>116</v>
      </c>
      <c r="O7" s="26" t="s">
        <v>117</v>
      </c>
      <c r="Q7" s="26" t="s">
        <v>118</v>
      </c>
      <c r="S7" s="26" t="s">
        <v>71</v>
      </c>
      <c r="U7" s="26" t="s">
        <v>119</v>
      </c>
    </row>
    <row r="8" spans="1:23" ht="18.75">
      <c r="A8" s="27" t="s">
        <v>42</v>
      </c>
      <c r="C8" s="28">
        <v>0</v>
      </c>
      <c r="D8" s="28"/>
      <c r="E8" s="28">
        <v>0</v>
      </c>
      <c r="F8" s="28"/>
      <c r="G8" s="28">
        <v>-610979451</v>
      </c>
      <c r="H8" s="28"/>
      <c r="I8" s="28">
        <f>C8+E8+G8</f>
        <v>-610979451</v>
      </c>
      <c r="K8" s="35">
        <f>I8/162359958036</f>
        <v>-3.7631165860767704E-3</v>
      </c>
      <c r="M8" s="28">
        <v>0</v>
      </c>
      <c r="N8" s="28"/>
      <c r="O8" s="28">
        <v>0</v>
      </c>
      <c r="P8" s="28"/>
      <c r="Q8" s="28">
        <v>1571954349</v>
      </c>
      <c r="R8" s="28"/>
      <c r="S8" s="28">
        <f>M8+O8+Q8</f>
        <v>1571954349</v>
      </c>
      <c r="U8" s="35">
        <f>S8/287268299993</f>
        <v>5.4720773194894962E-3</v>
      </c>
      <c r="W8" s="36"/>
    </row>
    <row r="9" spans="1:23" ht="18.75">
      <c r="A9" s="27" t="s">
        <v>38</v>
      </c>
      <c r="C9" s="28">
        <v>0</v>
      </c>
      <c r="D9" s="28"/>
      <c r="E9" s="28">
        <v>7424742408</v>
      </c>
      <c r="F9" s="28"/>
      <c r="G9" s="28">
        <v>9346488519</v>
      </c>
      <c r="H9" s="28"/>
      <c r="I9" s="28">
        <f t="shared" ref="I9:I64" si="0">C9+E9+G9</f>
        <v>16771230927</v>
      </c>
      <c r="K9" s="35">
        <f t="shared" ref="K9:K64" si="1">I9/162359958036</f>
        <v>0.10329659560075349</v>
      </c>
      <c r="M9" s="28">
        <v>0</v>
      </c>
      <c r="N9" s="28"/>
      <c r="O9" s="28">
        <v>12748874208</v>
      </c>
      <c r="P9" s="28"/>
      <c r="Q9" s="28">
        <v>9346488519</v>
      </c>
      <c r="R9" s="28"/>
      <c r="S9" s="28">
        <f t="shared" ref="S9:S64" si="2">M9+O9+Q9</f>
        <v>22095362727</v>
      </c>
      <c r="U9" s="35">
        <f t="shared" ref="U9:U64" si="3">S9/287268299993</f>
        <v>7.6915422716458473E-2</v>
      </c>
      <c r="W9" s="36"/>
    </row>
    <row r="10" spans="1:23" ht="18.75">
      <c r="A10" s="27" t="s">
        <v>131</v>
      </c>
      <c r="C10" s="28">
        <v>0</v>
      </c>
      <c r="D10" s="28"/>
      <c r="E10" s="28">
        <v>-936993234</v>
      </c>
      <c r="F10" s="28"/>
      <c r="G10" s="28">
        <v>1544368665</v>
      </c>
      <c r="H10" s="28"/>
      <c r="I10" s="28">
        <f t="shared" si="0"/>
        <v>607375431</v>
      </c>
      <c r="K10" s="35">
        <f t="shared" si="1"/>
        <v>3.7409188715442198E-3</v>
      </c>
      <c r="M10" s="28">
        <v>0</v>
      </c>
      <c r="N10" s="28"/>
      <c r="O10" s="28">
        <v>642058603</v>
      </c>
      <c r="P10" s="28"/>
      <c r="Q10" s="28">
        <v>1544368665</v>
      </c>
      <c r="R10" s="28"/>
      <c r="S10" s="28">
        <f t="shared" si="2"/>
        <v>2186427268</v>
      </c>
      <c r="U10" s="35">
        <f t="shared" si="3"/>
        <v>7.6110982940104342E-3</v>
      </c>
      <c r="W10" s="36"/>
    </row>
    <row r="11" spans="1:23" ht="18.75">
      <c r="A11" s="27" t="s">
        <v>113</v>
      </c>
      <c r="C11" s="28">
        <v>0</v>
      </c>
      <c r="D11" s="28"/>
      <c r="E11" s="28">
        <v>0</v>
      </c>
      <c r="F11" s="28"/>
      <c r="G11" s="28">
        <v>0</v>
      </c>
      <c r="H11" s="28"/>
      <c r="I11" s="28">
        <f t="shared" si="0"/>
        <v>0</v>
      </c>
      <c r="K11" s="35">
        <f t="shared" si="1"/>
        <v>0</v>
      </c>
      <c r="M11" s="28">
        <v>0</v>
      </c>
      <c r="N11" s="28"/>
      <c r="O11" s="28">
        <v>0</v>
      </c>
      <c r="P11" s="28"/>
      <c r="Q11" s="28">
        <v>-1568641447</v>
      </c>
      <c r="R11" s="28"/>
      <c r="S11" s="28">
        <f t="shared" si="2"/>
        <v>-1568641447</v>
      </c>
      <c r="U11" s="35">
        <f t="shared" si="3"/>
        <v>-5.4605448879609195E-3</v>
      </c>
      <c r="W11" s="36"/>
    </row>
    <row r="12" spans="1:23" ht="18.75">
      <c r="A12" s="27" t="s">
        <v>114</v>
      </c>
      <c r="C12" s="28">
        <v>0</v>
      </c>
      <c r="D12" s="28"/>
      <c r="E12" s="28">
        <v>0</v>
      </c>
      <c r="F12" s="28"/>
      <c r="G12" s="28">
        <v>0</v>
      </c>
      <c r="H12" s="28"/>
      <c r="I12" s="28">
        <f t="shared" si="0"/>
        <v>0</v>
      </c>
      <c r="K12" s="35">
        <f t="shared" si="1"/>
        <v>0</v>
      </c>
      <c r="M12" s="28">
        <v>0</v>
      </c>
      <c r="N12" s="28"/>
      <c r="O12" s="28">
        <v>0</v>
      </c>
      <c r="P12" s="28"/>
      <c r="Q12" s="28">
        <v>472093247</v>
      </c>
      <c r="R12" s="28"/>
      <c r="S12" s="28">
        <f t="shared" si="2"/>
        <v>472093247</v>
      </c>
      <c r="U12" s="35">
        <f t="shared" si="3"/>
        <v>1.6433878956066635E-3</v>
      </c>
      <c r="W12" s="36"/>
    </row>
    <row r="13" spans="1:23" ht="18.75">
      <c r="A13" s="27" t="s">
        <v>15</v>
      </c>
      <c r="C13" s="28">
        <v>0</v>
      </c>
      <c r="D13" s="28"/>
      <c r="E13" s="28">
        <v>-3359545334</v>
      </c>
      <c r="F13" s="28"/>
      <c r="G13" s="28">
        <v>0</v>
      </c>
      <c r="H13" s="28"/>
      <c r="I13" s="28">
        <f t="shared" si="0"/>
        <v>-3359545334</v>
      </c>
      <c r="K13" s="35">
        <f t="shared" si="1"/>
        <v>-2.0691957392937301E-2</v>
      </c>
      <c r="M13" s="28">
        <v>0</v>
      </c>
      <c r="N13" s="28"/>
      <c r="O13" s="28">
        <v>27196870355</v>
      </c>
      <c r="P13" s="28"/>
      <c r="Q13" s="28">
        <v>15178857136</v>
      </c>
      <c r="R13" s="28"/>
      <c r="S13" s="28">
        <f t="shared" si="2"/>
        <v>42375727491</v>
      </c>
      <c r="U13" s="35">
        <f t="shared" si="3"/>
        <v>0.14751271717774844</v>
      </c>
      <c r="W13" s="36"/>
    </row>
    <row r="14" spans="1:23" ht="18.75">
      <c r="A14" s="27" t="s">
        <v>132</v>
      </c>
      <c r="C14" s="28">
        <v>0</v>
      </c>
      <c r="D14" s="28"/>
      <c r="E14" s="28">
        <v>-524858400</v>
      </c>
      <c r="F14" s="28"/>
      <c r="G14" s="28">
        <v>0</v>
      </c>
      <c r="H14" s="28"/>
      <c r="I14" s="28">
        <f t="shared" si="0"/>
        <v>-524858400</v>
      </c>
      <c r="K14" s="35">
        <f t="shared" si="1"/>
        <v>-3.2326837623573627E-3</v>
      </c>
      <c r="M14" s="28">
        <v>0</v>
      </c>
      <c r="N14" s="28"/>
      <c r="O14" s="28">
        <v>372824892</v>
      </c>
      <c r="P14" s="28"/>
      <c r="Q14" s="28">
        <v>897683312</v>
      </c>
      <c r="R14" s="28"/>
      <c r="S14" s="28">
        <f t="shared" si="2"/>
        <v>1270508204</v>
      </c>
      <c r="U14" s="35">
        <f t="shared" si="3"/>
        <v>4.4227233009383879E-3</v>
      </c>
      <c r="W14" s="36"/>
    </row>
    <row r="15" spans="1:23" ht="18.75">
      <c r="A15" s="27" t="s">
        <v>62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f t="shared" si="0"/>
        <v>0</v>
      </c>
      <c r="K15" s="35">
        <f t="shared" si="1"/>
        <v>0</v>
      </c>
      <c r="M15" s="28">
        <v>0</v>
      </c>
      <c r="N15" s="28"/>
      <c r="O15" s="28">
        <v>0</v>
      </c>
      <c r="P15" s="28"/>
      <c r="Q15" s="28">
        <v>6041279965</v>
      </c>
      <c r="R15" s="28"/>
      <c r="S15" s="28">
        <f t="shared" si="2"/>
        <v>6041279965</v>
      </c>
      <c r="U15" s="35">
        <f t="shared" si="3"/>
        <v>2.1030096133639566E-2</v>
      </c>
      <c r="W15" s="36"/>
    </row>
    <row r="16" spans="1:23" ht="18.75">
      <c r="A16" s="27" t="s">
        <v>57</v>
      </c>
      <c r="C16" s="28">
        <v>0</v>
      </c>
      <c r="D16" s="28"/>
      <c r="E16" s="28">
        <v>31841409600</v>
      </c>
      <c r="F16" s="28"/>
      <c r="G16" s="28">
        <v>0</v>
      </c>
      <c r="H16" s="28"/>
      <c r="I16" s="28">
        <f t="shared" si="0"/>
        <v>31841409600</v>
      </c>
      <c r="K16" s="35">
        <f t="shared" si="1"/>
        <v>0.19611614824967999</v>
      </c>
      <c r="M16" s="28">
        <v>0</v>
      </c>
      <c r="N16" s="28"/>
      <c r="O16" s="28">
        <v>37614851901</v>
      </c>
      <c r="P16" s="28"/>
      <c r="Q16" s="28">
        <v>-672657386</v>
      </c>
      <c r="R16" s="28"/>
      <c r="S16" s="28">
        <f t="shared" si="2"/>
        <v>36942194515</v>
      </c>
      <c r="U16" s="35">
        <f t="shared" si="3"/>
        <v>0.12859822861032766</v>
      </c>
      <c r="W16" s="36"/>
    </row>
    <row r="17" spans="1:23" ht="18.75">
      <c r="A17" s="27" t="s">
        <v>45</v>
      </c>
      <c r="C17" s="28">
        <v>0</v>
      </c>
      <c r="D17" s="28"/>
      <c r="E17" s="28">
        <v>6404978747</v>
      </c>
      <c r="F17" s="28"/>
      <c r="G17" s="28">
        <v>0</v>
      </c>
      <c r="H17" s="28"/>
      <c r="I17" s="28">
        <f t="shared" si="0"/>
        <v>6404978747</v>
      </c>
      <c r="K17" s="35">
        <f t="shared" si="1"/>
        <v>3.9449251062135822E-2</v>
      </c>
      <c r="M17" s="28">
        <v>0</v>
      </c>
      <c r="N17" s="28"/>
      <c r="O17" s="28">
        <v>10141216337</v>
      </c>
      <c r="P17" s="28"/>
      <c r="Q17" s="28">
        <v>3854621043</v>
      </c>
      <c r="R17" s="28"/>
      <c r="S17" s="28">
        <f t="shared" si="2"/>
        <v>13995837380</v>
      </c>
      <c r="U17" s="35">
        <f t="shared" si="3"/>
        <v>4.8720437933252793E-2</v>
      </c>
      <c r="W17" s="36"/>
    </row>
    <row r="18" spans="1:23" ht="18.75">
      <c r="A18" s="27" t="s">
        <v>39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f t="shared" si="0"/>
        <v>0</v>
      </c>
      <c r="K18" s="35">
        <f t="shared" si="1"/>
        <v>0</v>
      </c>
      <c r="M18" s="28">
        <v>0</v>
      </c>
      <c r="N18" s="28"/>
      <c r="O18" s="28">
        <v>0</v>
      </c>
      <c r="P18" s="28"/>
      <c r="Q18" s="28">
        <v>5318762251</v>
      </c>
      <c r="R18" s="28"/>
      <c r="S18" s="28">
        <f t="shared" si="2"/>
        <v>5318762251</v>
      </c>
      <c r="U18" s="35">
        <f t="shared" si="3"/>
        <v>1.8514964063663149E-2</v>
      </c>
      <c r="W18" s="36"/>
    </row>
    <row r="19" spans="1:23" ht="18.75">
      <c r="A19" s="27" t="s">
        <v>28</v>
      </c>
      <c r="C19" s="28">
        <v>0</v>
      </c>
      <c r="D19" s="28"/>
      <c r="E19" s="28">
        <v>120717432</v>
      </c>
      <c r="F19" s="28"/>
      <c r="G19" s="28">
        <v>0</v>
      </c>
      <c r="H19" s="28"/>
      <c r="I19" s="28">
        <f t="shared" si="0"/>
        <v>120717432</v>
      </c>
      <c r="K19" s="35">
        <f t="shared" si="1"/>
        <v>7.4351726534219338E-4</v>
      </c>
      <c r="M19" s="28">
        <f>3040925700-1500000000</f>
        <v>1540925700</v>
      </c>
      <c r="N19" s="28"/>
      <c r="O19" s="28">
        <v>-2324645857</v>
      </c>
      <c r="P19" s="28"/>
      <c r="Q19" s="28">
        <v>960383526</v>
      </c>
      <c r="R19" s="28"/>
      <c r="S19" s="28">
        <f t="shared" si="2"/>
        <v>176663369</v>
      </c>
      <c r="U19" s="35">
        <f t="shared" si="3"/>
        <v>6.1497690139950998E-4</v>
      </c>
      <c r="W19" s="36"/>
    </row>
    <row r="20" spans="1:23" ht="18.75">
      <c r="A20" s="27" t="s">
        <v>15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f t="shared" si="0"/>
        <v>0</v>
      </c>
      <c r="K20" s="35">
        <f t="shared" si="1"/>
        <v>0</v>
      </c>
      <c r="M20" s="28">
        <v>0</v>
      </c>
      <c r="N20" s="28"/>
      <c r="O20" s="28">
        <v>0</v>
      </c>
      <c r="P20" s="28"/>
      <c r="Q20" s="28">
        <f>-36722588744+2665</f>
        <v>-36722586079</v>
      </c>
      <c r="R20" s="28"/>
      <c r="S20" s="28">
        <f t="shared" si="2"/>
        <v>-36722586079</v>
      </c>
      <c r="U20" s="35">
        <f t="shared" si="3"/>
        <v>-0.12783375708316871</v>
      </c>
      <c r="W20" s="36"/>
    </row>
    <row r="21" spans="1:23" ht="18.75">
      <c r="A21" s="27" t="s">
        <v>37</v>
      </c>
      <c r="C21" s="28">
        <v>0</v>
      </c>
      <c r="D21" s="28"/>
      <c r="E21" s="28">
        <v>-1033104076</v>
      </c>
      <c r="F21" s="28"/>
      <c r="G21" s="28">
        <v>0</v>
      </c>
      <c r="H21" s="28"/>
      <c r="I21" s="28">
        <f t="shared" si="0"/>
        <v>-1033104076</v>
      </c>
      <c r="K21" s="35">
        <f t="shared" si="1"/>
        <v>-6.3630471977020979E-3</v>
      </c>
      <c r="M21" s="28">
        <v>0</v>
      </c>
      <c r="N21" s="28"/>
      <c r="O21" s="28">
        <f>'درآمد ناشی از تغییر قیمت اوراق'!Q37</f>
        <v>-43242458095</v>
      </c>
      <c r="P21" s="28"/>
      <c r="Q21" s="28">
        <v>8778694638</v>
      </c>
      <c r="R21" s="28"/>
      <c r="S21" s="28">
        <f t="shared" si="2"/>
        <v>-34463763457</v>
      </c>
      <c r="U21" s="35">
        <f t="shared" si="3"/>
        <v>-0.1199706457616096</v>
      </c>
      <c r="W21" s="36"/>
    </row>
    <row r="22" spans="1:23" ht="18.75">
      <c r="A22" s="27" t="s">
        <v>51</v>
      </c>
      <c r="C22" s="28">
        <v>0</v>
      </c>
      <c r="D22" s="28"/>
      <c r="E22" s="28">
        <v>37579861440</v>
      </c>
      <c r="F22" s="28"/>
      <c r="G22" s="28">
        <v>0</v>
      </c>
      <c r="H22" s="28"/>
      <c r="I22" s="28">
        <f t="shared" si="0"/>
        <v>37579861440</v>
      </c>
      <c r="K22" s="35">
        <f t="shared" si="1"/>
        <v>0.23146015738478717</v>
      </c>
      <c r="M22" s="28">
        <v>0</v>
      </c>
      <c r="N22" s="28"/>
      <c r="O22" s="28">
        <v>64299925428</v>
      </c>
      <c r="P22" s="28"/>
      <c r="Q22" s="28">
        <v>337977093</v>
      </c>
      <c r="R22" s="28"/>
      <c r="S22" s="28">
        <f t="shared" si="2"/>
        <v>64637902521</v>
      </c>
      <c r="U22" s="35">
        <f t="shared" si="3"/>
        <v>0.22500882458167176</v>
      </c>
      <c r="W22" s="36"/>
    </row>
    <row r="23" spans="1:23" ht="18.75">
      <c r="A23" s="27" t="s">
        <v>32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f t="shared" si="0"/>
        <v>0</v>
      </c>
      <c r="K23" s="35">
        <f t="shared" si="1"/>
        <v>0</v>
      </c>
      <c r="M23" s="28">
        <v>0</v>
      </c>
      <c r="N23" s="28"/>
      <c r="O23" s="28">
        <v>0</v>
      </c>
      <c r="P23" s="28"/>
      <c r="Q23" s="28">
        <v>4531124201</v>
      </c>
      <c r="R23" s="28"/>
      <c r="S23" s="28">
        <f t="shared" si="2"/>
        <v>4531124201</v>
      </c>
      <c r="U23" s="35">
        <f t="shared" si="3"/>
        <v>1.5773143786176239E-2</v>
      </c>
      <c r="W23" s="36"/>
    </row>
    <row r="24" spans="1:23" ht="18.75">
      <c r="A24" s="27" t="s">
        <v>115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f t="shared" si="0"/>
        <v>0</v>
      </c>
      <c r="K24" s="35">
        <f t="shared" si="1"/>
        <v>0</v>
      </c>
      <c r="M24" s="28">
        <v>0</v>
      </c>
      <c r="N24" s="28"/>
      <c r="O24" s="28">
        <v>0</v>
      </c>
      <c r="P24" s="28"/>
      <c r="Q24" s="28">
        <v>3455809541</v>
      </c>
      <c r="R24" s="28"/>
      <c r="S24" s="28">
        <f t="shared" si="2"/>
        <v>3455809541</v>
      </c>
      <c r="U24" s="35">
        <f t="shared" si="3"/>
        <v>1.20299021544814E-2</v>
      </c>
      <c r="W24" s="36"/>
    </row>
    <row r="25" spans="1:23" ht="18.75">
      <c r="A25" s="27" t="s">
        <v>47</v>
      </c>
      <c r="C25" s="28">
        <v>0</v>
      </c>
      <c r="D25" s="28"/>
      <c r="E25" s="28">
        <v>2259443268</v>
      </c>
      <c r="F25" s="28"/>
      <c r="G25" s="28">
        <v>0</v>
      </c>
      <c r="H25" s="28"/>
      <c r="I25" s="28">
        <f t="shared" si="0"/>
        <v>2259443268</v>
      </c>
      <c r="K25" s="35">
        <f t="shared" si="1"/>
        <v>1.3916259250935595E-2</v>
      </c>
      <c r="M25" s="28">
        <v>0</v>
      </c>
      <c r="N25" s="28"/>
      <c r="O25" s="28">
        <v>-3106676273</v>
      </c>
      <c r="P25" s="28"/>
      <c r="Q25" s="28">
        <v>336409937</v>
      </c>
      <c r="R25" s="28"/>
      <c r="S25" s="28">
        <f t="shared" si="2"/>
        <v>-2770266336</v>
      </c>
      <c r="U25" s="35">
        <f t="shared" si="3"/>
        <v>-9.6434808019802542E-3</v>
      </c>
      <c r="W25" s="36"/>
    </row>
    <row r="26" spans="1:23" ht="18.75">
      <c r="A26" s="27" t="s">
        <v>133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f t="shared" si="0"/>
        <v>0</v>
      </c>
      <c r="K26" s="35">
        <f t="shared" si="1"/>
        <v>0</v>
      </c>
      <c r="M26" s="28">
        <v>0</v>
      </c>
      <c r="N26" s="28"/>
      <c r="O26" s="28">
        <v>0</v>
      </c>
      <c r="P26" s="28"/>
      <c r="Q26" s="28">
        <v>4073853398</v>
      </c>
      <c r="R26" s="28"/>
      <c r="S26" s="28">
        <f t="shared" si="2"/>
        <v>4073853398</v>
      </c>
      <c r="U26" s="35">
        <f t="shared" si="3"/>
        <v>1.4181353800956352E-2</v>
      </c>
      <c r="W26" s="36"/>
    </row>
    <row r="27" spans="1:23" ht="18.75">
      <c r="A27" s="27" t="s">
        <v>36</v>
      </c>
      <c r="C27" s="28">
        <v>0</v>
      </c>
      <c r="D27" s="28"/>
      <c r="E27" s="28">
        <v>-556657868</v>
      </c>
      <c r="F27" s="28"/>
      <c r="G27" s="28">
        <v>0</v>
      </c>
      <c r="H27" s="28"/>
      <c r="I27" s="28">
        <f t="shared" si="0"/>
        <v>-556657868</v>
      </c>
      <c r="K27" s="35">
        <f t="shared" si="1"/>
        <v>-3.4285415858297556E-3</v>
      </c>
      <c r="M27" s="28">
        <v>0</v>
      </c>
      <c r="N27" s="28"/>
      <c r="O27" s="28">
        <v>7141920778</v>
      </c>
      <c r="P27" s="28"/>
      <c r="Q27" s="28">
        <v>1103620510</v>
      </c>
      <c r="R27" s="28"/>
      <c r="S27" s="28">
        <f t="shared" si="2"/>
        <v>8245541288</v>
      </c>
      <c r="U27" s="35">
        <f t="shared" si="3"/>
        <v>2.8703275955616833E-2</v>
      </c>
      <c r="W27" s="36"/>
    </row>
    <row r="28" spans="1:23" ht="18.75">
      <c r="A28" s="27" t="s">
        <v>29</v>
      </c>
      <c r="C28" s="28">
        <v>0</v>
      </c>
      <c r="D28" s="28"/>
      <c r="E28" s="28">
        <v>10890811800</v>
      </c>
      <c r="F28" s="28"/>
      <c r="G28" s="28">
        <v>0</v>
      </c>
      <c r="H28" s="28"/>
      <c r="I28" s="28">
        <f t="shared" si="0"/>
        <v>10890811800</v>
      </c>
      <c r="K28" s="35">
        <f t="shared" si="1"/>
        <v>6.7078188068915273E-2</v>
      </c>
      <c r="M28" s="28">
        <v>0</v>
      </c>
      <c r="N28" s="28"/>
      <c r="O28" s="28">
        <v>16855111798</v>
      </c>
      <c r="P28" s="28"/>
      <c r="Q28" s="28">
        <v>6516862624</v>
      </c>
      <c r="R28" s="28"/>
      <c r="S28" s="28">
        <f t="shared" si="2"/>
        <v>23371974422</v>
      </c>
      <c r="U28" s="35">
        <f t="shared" si="3"/>
        <v>8.1359392674268324E-2</v>
      </c>
      <c r="W28" s="36"/>
    </row>
    <row r="29" spans="1:23" ht="18.75">
      <c r="A29" s="27" t="s">
        <v>23</v>
      </c>
      <c r="C29" s="28">
        <v>0</v>
      </c>
      <c r="D29" s="28"/>
      <c r="E29" s="28">
        <v>230964416</v>
      </c>
      <c r="F29" s="28"/>
      <c r="G29" s="28">
        <v>0</v>
      </c>
      <c r="H29" s="28"/>
      <c r="I29" s="28">
        <f t="shared" si="0"/>
        <v>230964416</v>
      </c>
      <c r="K29" s="35">
        <f t="shared" si="1"/>
        <v>1.4225454280345918E-3</v>
      </c>
      <c r="M29" s="28">
        <v>0</v>
      </c>
      <c r="N29" s="28"/>
      <c r="O29" s="28">
        <v>-2746529114</v>
      </c>
      <c r="P29" s="28"/>
      <c r="Q29" s="28">
        <v>-490008125</v>
      </c>
      <c r="R29" s="28"/>
      <c r="S29" s="28">
        <f t="shared" si="2"/>
        <v>-3236537239</v>
      </c>
      <c r="U29" s="35">
        <f t="shared" si="3"/>
        <v>-1.1266600732064298E-2</v>
      </c>
      <c r="W29" s="36"/>
    </row>
    <row r="30" spans="1:23" ht="18.75">
      <c r="A30" s="27" t="s">
        <v>49</v>
      </c>
      <c r="C30" s="28">
        <v>0</v>
      </c>
      <c r="D30" s="28"/>
      <c r="E30" s="28">
        <v>2991328532</v>
      </c>
      <c r="F30" s="28"/>
      <c r="G30" s="28">
        <v>0</v>
      </c>
      <c r="H30" s="28"/>
      <c r="I30" s="28">
        <f t="shared" si="0"/>
        <v>2991328532</v>
      </c>
      <c r="K30" s="35">
        <f t="shared" si="1"/>
        <v>1.8424053369961665E-2</v>
      </c>
      <c r="M30" s="28">
        <v>862502439</v>
      </c>
      <c r="N30" s="28"/>
      <c r="O30" s="28">
        <v>989650734</v>
      </c>
      <c r="P30" s="28"/>
      <c r="Q30" s="28">
        <v>0</v>
      </c>
      <c r="R30" s="28"/>
      <c r="S30" s="28">
        <f t="shared" si="2"/>
        <v>1852153173</v>
      </c>
      <c r="U30" s="35">
        <f t="shared" si="3"/>
        <v>6.4474680048064205E-3</v>
      </c>
      <c r="W30" s="36"/>
    </row>
    <row r="31" spans="1:23" ht="18.75">
      <c r="A31" s="27" t="s">
        <v>52</v>
      </c>
      <c r="C31" s="28">
        <v>0</v>
      </c>
      <c r="D31" s="28"/>
      <c r="E31" s="28">
        <v>-588477600</v>
      </c>
      <c r="F31" s="28"/>
      <c r="G31" s="28">
        <v>0</v>
      </c>
      <c r="H31" s="28"/>
      <c r="I31" s="28">
        <f t="shared" si="0"/>
        <v>-588477600</v>
      </c>
      <c r="K31" s="35">
        <f t="shared" si="1"/>
        <v>-3.6245242184006795E-3</v>
      </c>
      <c r="M31" s="28">
        <v>960000000</v>
      </c>
      <c r="N31" s="28"/>
      <c r="O31" s="28">
        <v>-1526860800</v>
      </c>
      <c r="P31" s="28"/>
      <c r="Q31" s="28">
        <v>0</v>
      </c>
      <c r="R31" s="28"/>
      <c r="S31" s="28">
        <f t="shared" si="2"/>
        <v>-566860800</v>
      </c>
      <c r="U31" s="35">
        <f t="shared" si="3"/>
        <v>-1.9732800312941348E-3</v>
      </c>
      <c r="W31" s="36"/>
    </row>
    <row r="32" spans="1:23" ht="18.75">
      <c r="A32" s="27" t="s">
        <v>21</v>
      </c>
      <c r="C32" s="28">
        <v>0</v>
      </c>
      <c r="D32" s="28"/>
      <c r="E32" s="28">
        <v>7348017600</v>
      </c>
      <c r="F32" s="28"/>
      <c r="G32" s="28">
        <v>0</v>
      </c>
      <c r="H32" s="28"/>
      <c r="I32" s="28">
        <f t="shared" si="0"/>
        <v>7348017600</v>
      </c>
      <c r="K32" s="35">
        <f t="shared" si="1"/>
        <v>4.525757267300308E-2</v>
      </c>
      <c r="M32" s="28">
        <v>15125000000</v>
      </c>
      <c r="N32" s="28"/>
      <c r="O32" s="28">
        <v>-1060651350</v>
      </c>
      <c r="P32" s="28"/>
      <c r="Q32" s="28">
        <v>0</v>
      </c>
      <c r="R32" s="28"/>
      <c r="S32" s="28">
        <f t="shared" si="2"/>
        <v>14064348650</v>
      </c>
      <c r="U32" s="35">
        <f t="shared" si="3"/>
        <v>4.8958930206857883E-2</v>
      </c>
      <c r="W32" s="36"/>
    </row>
    <row r="33" spans="1:23" ht="18.75">
      <c r="A33" s="27" t="s">
        <v>61</v>
      </c>
      <c r="C33" s="28">
        <v>1800536634</v>
      </c>
      <c r="D33" s="28"/>
      <c r="E33" s="28">
        <v>56499875</v>
      </c>
      <c r="F33" s="28"/>
      <c r="G33" s="28">
        <v>0</v>
      </c>
      <c r="H33" s="28"/>
      <c r="I33" s="28">
        <f t="shared" si="0"/>
        <v>1857036509</v>
      </c>
      <c r="K33" s="35">
        <f t="shared" si="1"/>
        <v>1.1437774014380073E-2</v>
      </c>
      <c r="M33" s="28">
        <v>1800536634</v>
      </c>
      <c r="N33" s="28"/>
      <c r="O33" s="28">
        <v>2045456498</v>
      </c>
      <c r="P33" s="28"/>
      <c r="Q33" s="28">
        <v>0</v>
      </c>
      <c r="R33" s="28"/>
      <c r="S33" s="28">
        <f t="shared" si="2"/>
        <v>3845993132</v>
      </c>
      <c r="U33" s="35">
        <f t="shared" si="3"/>
        <v>1.3388157106418346E-2</v>
      </c>
      <c r="W33" s="36"/>
    </row>
    <row r="34" spans="1:23" ht="18.75">
      <c r="A34" s="27" t="s">
        <v>25</v>
      </c>
      <c r="C34" s="28">
        <v>0</v>
      </c>
      <c r="D34" s="28"/>
      <c r="E34" s="28">
        <v>4245480392</v>
      </c>
      <c r="F34" s="28"/>
      <c r="G34" s="28">
        <v>0</v>
      </c>
      <c r="H34" s="28"/>
      <c r="I34" s="28">
        <f t="shared" si="0"/>
        <v>4245480392</v>
      </c>
      <c r="K34" s="35">
        <f t="shared" si="1"/>
        <v>2.6148567931131465E-2</v>
      </c>
      <c r="M34" s="28">
        <v>8114695180</v>
      </c>
      <c r="N34" s="28"/>
      <c r="O34" s="28">
        <v>2904802373</v>
      </c>
      <c r="P34" s="28"/>
      <c r="Q34" s="28">
        <v>0</v>
      </c>
      <c r="R34" s="28"/>
      <c r="S34" s="28">
        <f t="shared" si="2"/>
        <v>11019497553</v>
      </c>
      <c r="U34" s="35">
        <f t="shared" si="3"/>
        <v>3.8359601645111964E-2</v>
      </c>
      <c r="W34" s="36"/>
    </row>
    <row r="35" spans="1:23" ht="18.75">
      <c r="A35" s="27" t="s">
        <v>53</v>
      </c>
      <c r="C35" s="28">
        <v>3756284000</v>
      </c>
      <c r="D35" s="28"/>
      <c r="E35" s="28">
        <v>-2880463456</v>
      </c>
      <c r="F35" s="28"/>
      <c r="G35" s="28">
        <v>0</v>
      </c>
      <c r="H35" s="28"/>
      <c r="I35" s="28">
        <f t="shared" si="0"/>
        <v>875820544</v>
      </c>
      <c r="K35" s="35">
        <f t="shared" si="1"/>
        <v>5.3943136878971398E-3</v>
      </c>
      <c r="M35" s="28">
        <v>3756284000</v>
      </c>
      <c r="N35" s="28"/>
      <c r="O35" s="28">
        <v>-426735326</v>
      </c>
      <c r="P35" s="28"/>
      <c r="Q35" s="28">
        <v>0</v>
      </c>
      <c r="R35" s="28"/>
      <c r="S35" s="28">
        <f t="shared" si="2"/>
        <v>3329548674</v>
      </c>
      <c r="U35" s="35">
        <f t="shared" si="3"/>
        <v>1.1590379704551922E-2</v>
      </c>
      <c r="W35" s="36"/>
    </row>
    <row r="36" spans="1:23" ht="18.75">
      <c r="A36" s="27" t="s">
        <v>56</v>
      </c>
      <c r="C36" s="28">
        <v>0</v>
      </c>
      <c r="D36" s="28"/>
      <c r="E36" s="28">
        <v>-1242562500</v>
      </c>
      <c r="F36" s="28"/>
      <c r="G36" s="28">
        <v>0</v>
      </c>
      <c r="H36" s="28"/>
      <c r="I36" s="28">
        <f t="shared" si="0"/>
        <v>-1242562500</v>
      </c>
      <c r="K36" s="35">
        <f t="shared" si="1"/>
        <v>-7.6531339070960288E-3</v>
      </c>
      <c r="M36" s="28">
        <v>2396352584</v>
      </c>
      <c r="N36" s="28"/>
      <c r="O36" s="28">
        <v>737903700</v>
      </c>
      <c r="P36" s="28"/>
      <c r="Q36" s="28">
        <v>0</v>
      </c>
      <c r="R36" s="28"/>
      <c r="S36" s="28">
        <f t="shared" si="2"/>
        <v>3134256284</v>
      </c>
      <c r="U36" s="35">
        <f t="shared" si="3"/>
        <v>1.0910553945828251E-2</v>
      </c>
      <c r="W36" s="36"/>
    </row>
    <row r="37" spans="1:23" ht="18.75">
      <c r="A37" s="27" t="s">
        <v>18</v>
      </c>
      <c r="C37" s="28">
        <v>0</v>
      </c>
      <c r="D37" s="28"/>
      <c r="E37" s="28">
        <v>974169000</v>
      </c>
      <c r="F37" s="28"/>
      <c r="G37" s="28">
        <v>0</v>
      </c>
      <c r="H37" s="28"/>
      <c r="I37" s="28">
        <f t="shared" si="0"/>
        <v>974169000</v>
      </c>
      <c r="K37" s="35">
        <f t="shared" si="1"/>
        <v>6.000056983163287E-3</v>
      </c>
      <c r="M37" s="28">
        <v>440000000</v>
      </c>
      <c r="N37" s="28"/>
      <c r="O37" s="28">
        <v>-1200176175</v>
      </c>
      <c r="P37" s="28"/>
      <c r="Q37" s="28">
        <v>0</v>
      </c>
      <c r="R37" s="28"/>
      <c r="S37" s="28">
        <f t="shared" si="2"/>
        <v>-760176175</v>
      </c>
      <c r="U37" s="35">
        <f t="shared" si="3"/>
        <v>-2.6462236697140742E-3</v>
      </c>
      <c r="W37" s="36"/>
    </row>
    <row r="38" spans="1:23" ht="18.75">
      <c r="A38" s="27" t="s">
        <v>44</v>
      </c>
      <c r="C38" s="28">
        <v>0</v>
      </c>
      <c r="D38" s="28"/>
      <c r="E38" s="28">
        <v>485863807</v>
      </c>
      <c r="F38" s="28"/>
      <c r="G38" s="28">
        <v>0</v>
      </c>
      <c r="H38" s="28"/>
      <c r="I38" s="28">
        <f t="shared" si="0"/>
        <v>485863807</v>
      </c>
      <c r="K38" s="35">
        <f t="shared" si="1"/>
        <v>2.9925100552949738E-3</v>
      </c>
      <c r="M38" s="28">
        <v>0</v>
      </c>
      <c r="N38" s="28"/>
      <c r="O38" s="28">
        <v>11228852420</v>
      </c>
      <c r="P38" s="28"/>
      <c r="Q38" s="28">
        <v>0</v>
      </c>
      <c r="R38" s="28"/>
      <c r="S38" s="28">
        <f t="shared" si="2"/>
        <v>11228852420</v>
      </c>
      <c r="U38" s="35">
        <f t="shared" si="3"/>
        <v>3.9088379818704742E-2</v>
      </c>
      <c r="W38" s="36"/>
    </row>
    <row r="39" spans="1:23" ht="18.75">
      <c r="A39" s="27" t="s">
        <v>16</v>
      </c>
      <c r="C39" s="28">
        <v>0</v>
      </c>
      <c r="D39" s="28"/>
      <c r="E39" s="28">
        <v>3592214378</v>
      </c>
      <c r="F39" s="28"/>
      <c r="G39" s="28">
        <v>0</v>
      </c>
      <c r="H39" s="28"/>
      <c r="I39" s="28">
        <f t="shared" si="0"/>
        <v>3592214378</v>
      </c>
      <c r="K39" s="35">
        <f t="shared" si="1"/>
        <v>2.212500188749433E-2</v>
      </c>
      <c r="M39" s="28">
        <v>0</v>
      </c>
      <c r="N39" s="28"/>
      <c r="O39" s="28">
        <v>-777695895</v>
      </c>
      <c r="P39" s="28"/>
      <c r="Q39" s="28">
        <v>0</v>
      </c>
      <c r="R39" s="28"/>
      <c r="S39" s="28">
        <f t="shared" si="2"/>
        <v>-777695895</v>
      </c>
      <c r="U39" s="35">
        <f t="shared" si="3"/>
        <v>-2.7072109767034874E-3</v>
      </c>
      <c r="W39" s="36"/>
    </row>
    <row r="40" spans="1:23" ht="18.75">
      <c r="A40" s="27" t="s">
        <v>43</v>
      </c>
      <c r="C40" s="28">
        <v>0</v>
      </c>
      <c r="D40" s="28"/>
      <c r="E40" s="28">
        <v>758460150</v>
      </c>
      <c r="F40" s="28"/>
      <c r="G40" s="28">
        <v>0</v>
      </c>
      <c r="H40" s="28"/>
      <c r="I40" s="28">
        <f t="shared" si="0"/>
        <v>758460150</v>
      </c>
      <c r="K40" s="35">
        <f t="shared" si="1"/>
        <v>4.6714729368914163E-3</v>
      </c>
      <c r="M40" s="28">
        <v>0</v>
      </c>
      <c r="N40" s="28"/>
      <c r="O40" s="28">
        <v>-5720324176</v>
      </c>
      <c r="P40" s="28"/>
      <c r="Q40" s="28">
        <v>0</v>
      </c>
      <c r="R40" s="28"/>
      <c r="S40" s="28">
        <f t="shared" si="2"/>
        <v>-5720324176</v>
      </c>
      <c r="U40" s="35">
        <f t="shared" si="3"/>
        <v>-1.9912827750710363E-2</v>
      </c>
      <c r="W40" s="36"/>
    </row>
    <row r="41" spans="1:23" ht="18.75">
      <c r="A41" s="27" t="s">
        <v>20</v>
      </c>
      <c r="C41" s="28">
        <v>0</v>
      </c>
      <c r="D41" s="28"/>
      <c r="E41" s="28">
        <v>5789347200</v>
      </c>
      <c r="F41" s="28"/>
      <c r="G41" s="28">
        <v>0</v>
      </c>
      <c r="H41" s="28"/>
      <c r="I41" s="28">
        <f t="shared" si="0"/>
        <v>5789347200</v>
      </c>
      <c r="K41" s="35">
        <f t="shared" si="1"/>
        <v>3.5657481499941822E-2</v>
      </c>
      <c r="M41" s="28">
        <v>0</v>
      </c>
      <c r="N41" s="28"/>
      <c r="O41" s="28">
        <v>-117633480</v>
      </c>
      <c r="P41" s="28"/>
      <c r="Q41" s="28">
        <v>0</v>
      </c>
      <c r="R41" s="28"/>
      <c r="S41" s="28">
        <f t="shared" si="2"/>
        <v>-117633480</v>
      </c>
      <c r="U41" s="35">
        <f t="shared" si="3"/>
        <v>-4.0948994373157923E-4</v>
      </c>
      <c r="W41" s="36"/>
    </row>
    <row r="42" spans="1:23" ht="18.75">
      <c r="A42" s="27" t="s">
        <v>34</v>
      </c>
      <c r="C42" s="28">
        <v>0</v>
      </c>
      <c r="D42" s="28"/>
      <c r="E42" s="28">
        <v>262429200</v>
      </c>
      <c r="F42" s="28"/>
      <c r="G42" s="28">
        <v>0</v>
      </c>
      <c r="H42" s="28"/>
      <c r="I42" s="28">
        <f t="shared" si="0"/>
        <v>262429200</v>
      </c>
      <c r="K42" s="35">
        <f t="shared" si="1"/>
        <v>1.6163418811786813E-3</v>
      </c>
      <c r="M42" s="28">
        <v>0</v>
      </c>
      <c r="N42" s="28"/>
      <c r="O42" s="28">
        <v>-2339993700</v>
      </c>
      <c r="P42" s="28"/>
      <c r="Q42" s="28">
        <v>0</v>
      </c>
      <c r="R42" s="28"/>
      <c r="S42" s="28">
        <f t="shared" si="2"/>
        <v>-2339993700</v>
      </c>
      <c r="U42" s="35">
        <f t="shared" si="3"/>
        <v>-8.1456732262383969E-3</v>
      </c>
      <c r="W42" s="36"/>
    </row>
    <row r="43" spans="1:23" ht="18.75">
      <c r="A43" s="27" t="s">
        <v>22</v>
      </c>
      <c r="C43" s="28">
        <v>0</v>
      </c>
      <c r="D43" s="28"/>
      <c r="E43" s="28">
        <v>896425344</v>
      </c>
      <c r="F43" s="28"/>
      <c r="G43" s="28">
        <v>0</v>
      </c>
      <c r="H43" s="28"/>
      <c r="I43" s="28">
        <f t="shared" si="0"/>
        <v>896425344</v>
      </c>
      <c r="K43" s="35">
        <f t="shared" si="1"/>
        <v>5.5212218261428475E-3</v>
      </c>
      <c r="M43" s="28">
        <v>0</v>
      </c>
      <c r="N43" s="28"/>
      <c r="O43" s="28">
        <v>2088621087</v>
      </c>
      <c r="P43" s="28"/>
      <c r="Q43" s="28">
        <v>0</v>
      </c>
      <c r="R43" s="28"/>
      <c r="S43" s="28">
        <f t="shared" si="2"/>
        <v>2088621087</v>
      </c>
      <c r="U43" s="35">
        <f t="shared" si="3"/>
        <v>7.2706284927745056E-3</v>
      </c>
      <c r="W43" s="36"/>
    </row>
    <row r="44" spans="1:23" ht="18.75">
      <c r="A44" s="27" t="s">
        <v>19</v>
      </c>
      <c r="C44" s="28">
        <v>0</v>
      </c>
      <c r="D44" s="28"/>
      <c r="E44" s="28">
        <v>-298215000</v>
      </c>
      <c r="F44" s="28"/>
      <c r="G44" s="28">
        <v>0</v>
      </c>
      <c r="H44" s="28"/>
      <c r="I44" s="28">
        <f t="shared" si="0"/>
        <v>-298215000</v>
      </c>
      <c r="K44" s="35">
        <f t="shared" si="1"/>
        <v>-1.836752137703047E-3</v>
      </c>
      <c r="M44" s="28">
        <v>0</v>
      </c>
      <c r="N44" s="28"/>
      <c r="O44" s="28">
        <v>-1192860000</v>
      </c>
      <c r="P44" s="28"/>
      <c r="Q44" s="28">
        <v>0</v>
      </c>
      <c r="R44" s="28"/>
      <c r="S44" s="28">
        <f t="shared" si="2"/>
        <v>-1192860000</v>
      </c>
      <c r="U44" s="35">
        <f t="shared" si="3"/>
        <v>-4.1524247542421731E-3</v>
      </c>
      <c r="W44" s="36"/>
    </row>
    <row r="45" spans="1:23" ht="18.75">
      <c r="A45" s="27" t="s">
        <v>31</v>
      </c>
      <c r="C45" s="28">
        <v>0</v>
      </c>
      <c r="D45" s="28"/>
      <c r="E45" s="28">
        <v>678108604</v>
      </c>
      <c r="F45" s="28"/>
      <c r="G45" s="28">
        <v>0</v>
      </c>
      <c r="H45" s="28"/>
      <c r="I45" s="28">
        <f t="shared" si="0"/>
        <v>678108604</v>
      </c>
      <c r="K45" s="35">
        <f t="shared" si="1"/>
        <v>4.1765753835046153E-3</v>
      </c>
      <c r="M45" s="28">
        <v>0</v>
      </c>
      <c r="N45" s="28"/>
      <c r="O45" s="28">
        <v>5963366836</v>
      </c>
      <c r="P45" s="28"/>
      <c r="Q45" s="28">
        <v>0</v>
      </c>
      <c r="R45" s="28"/>
      <c r="S45" s="28">
        <f t="shared" si="2"/>
        <v>5963366836</v>
      </c>
      <c r="U45" s="35">
        <f t="shared" si="3"/>
        <v>2.075887536545213E-2</v>
      </c>
      <c r="W45" s="36"/>
    </row>
    <row r="46" spans="1:23" ht="18.75">
      <c r="A46" s="27" t="s">
        <v>59</v>
      </c>
      <c r="C46" s="28">
        <v>0</v>
      </c>
      <c r="D46" s="28"/>
      <c r="E46" s="28">
        <v>-342058543</v>
      </c>
      <c r="F46" s="28"/>
      <c r="G46" s="28">
        <v>0</v>
      </c>
      <c r="H46" s="28"/>
      <c r="I46" s="28">
        <f t="shared" si="0"/>
        <v>-342058543</v>
      </c>
      <c r="K46" s="35">
        <f t="shared" si="1"/>
        <v>-2.1067912750023965E-3</v>
      </c>
      <c r="M46" s="28">
        <v>0</v>
      </c>
      <c r="N46" s="28"/>
      <c r="O46" s="28">
        <v>2669912956</v>
      </c>
      <c r="P46" s="28"/>
      <c r="Q46" s="28">
        <v>0</v>
      </c>
      <c r="R46" s="28"/>
      <c r="S46" s="28">
        <f t="shared" si="2"/>
        <v>2669912956</v>
      </c>
      <c r="U46" s="35">
        <f t="shared" si="3"/>
        <v>9.294144032129751E-3</v>
      </c>
      <c r="W46" s="36"/>
    </row>
    <row r="47" spans="1:23" ht="18.75">
      <c r="A47" s="27" t="s">
        <v>48</v>
      </c>
      <c r="C47" s="28">
        <v>0</v>
      </c>
      <c r="D47" s="28"/>
      <c r="E47" s="28">
        <v>295758305</v>
      </c>
      <c r="F47" s="28"/>
      <c r="G47" s="28">
        <v>0</v>
      </c>
      <c r="H47" s="28"/>
      <c r="I47" s="28">
        <f t="shared" si="0"/>
        <v>295758305</v>
      </c>
      <c r="K47" s="35">
        <f t="shared" si="1"/>
        <v>1.8216209746397055E-3</v>
      </c>
      <c r="M47" s="28">
        <v>0</v>
      </c>
      <c r="N47" s="28"/>
      <c r="O47" s="28">
        <v>1028927576</v>
      </c>
      <c r="P47" s="28"/>
      <c r="Q47" s="28">
        <v>0</v>
      </c>
      <c r="R47" s="28"/>
      <c r="S47" s="28">
        <f t="shared" si="2"/>
        <v>1028927576</v>
      </c>
      <c r="U47" s="35">
        <f t="shared" si="3"/>
        <v>3.5817651165306872E-3</v>
      </c>
      <c r="W47" s="36"/>
    </row>
    <row r="48" spans="1:23" ht="18.75">
      <c r="A48" s="27" t="s">
        <v>46</v>
      </c>
      <c r="C48" s="28">
        <v>0</v>
      </c>
      <c r="D48" s="28"/>
      <c r="E48" s="28">
        <v>3002031000</v>
      </c>
      <c r="F48" s="28"/>
      <c r="G48" s="28">
        <v>0</v>
      </c>
      <c r="H48" s="28"/>
      <c r="I48" s="28">
        <f t="shared" si="0"/>
        <v>3002031000</v>
      </c>
      <c r="K48" s="35">
        <f t="shared" si="1"/>
        <v>1.8489971519544006E-2</v>
      </c>
      <c r="M48" s="28">
        <v>0</v>
      </c>
      <c r="N48" s="28"/>
      <c r="O48" s="28">
        <v>8426415920</v>
      </c>
      <c r="P48" s="28"/>
      <c r="Q48" s="28">
        <v>0</v>
      </c>
      <c r="R48" s="28"/>
      <c r="S48" s="28">
        <f t="shared" si="2"/>
        <v>8426415920</v>
      </c>
      <c r="U48" s="35">
        <f t="shared" si="3"/>
        <v>2.9332912542752995E-2</v>
      </c>
      <c r="W48" s="36"/>
    </row>
    <row r="49" spans="1:23" ht="18.75">
      <c r="A49" s="27" t="s">
        <v>14</v>
      </c>
      <c r="C49" s="28">
        <v>0</v>
      </c>
      <c r="D49" s="28"/>
      <c r="E49" s="28">
        <v>4963158593</v>
      </c>
      <c r="F49" s="28"/>
      <c r="G49" s="28">
        <v>0</v>
      </c>
      <c r="H49" s="28"/>
      <c r="I49" s="28">
        <f t="shared" si="0"/>
        <v>4963158593</v>
      </c>
      <c r="K49" s="35">
        <f t="shared" si="1"/>
        <v>3.0568858559938288E-2</v>
      </c>
      <c r="M49" s="28">
        <v>0</v>
      </c>
      <c r="N49" s="28"/>
      <c r="O49" s="28">
        <v>5829280193</v>
      </c>
      <c r="P49" s="28"/>
      <c r="Q49" s="28">
        <v>0</v>
      </c>
      <c r="R49" s="28"/>
      <c r="S49" s="28">
        <f t="shared" si="2"/>
        <v>5829280193</v>
      </c>
      <c r="U49" s="35">
        <f t="shared" si="3"/>
        <v>2.0292110870367683E-2</v>
      </c>
      <c r="W49" s="36"/>
    </row>
    <row r="50" spans="1:23" ht="18.75">
      <c r="A50" s="27" t="s">
        <v>30</v>
      </c>
      <c r="C50" s="28">
        <v>0</v>
      </c>
      <c r="D50" s="28"/>
      <c r="E50" s="28">
        <v>-4733868030</v>
      </c>
      <c r="F50" s="28"/>
      <c r="G50" s="28">
        <v>0</v>
      </c>
      <c r="H50" s="28"/>
      <c r="I50" s="28">
        <f t="shared" si="0"/>
        <v>-4733868030</v>
      </c>
      <c r="K50" s="35">
        <f t="shared" si="1"/>
        <v>-2.9156622650458937E-2</v>
      </c>
      <c r="M50" s="28">
        <v>0</v>
      </c>
      <c r="N50" s="28"/>
      <c r="O50" s="28">
        <v>2258799975</v>
      </c>
      <c r="P50" s="28"/>
      <c r="Q50" s="28">
        <v>0</v>
      </c>
      <c r="R50" s="28"/>
      <c r="S50" s="28">
        <f t="shared" si="2"/>
        <v>2258799975</v>
      </c>
      <c r="U50" s="35">
        <f t="shared" si="3"/>
        <v>7.8630324858504786E-3</v>
      </c>
      <c r="W50" s="36"/>
    </row>
    <row r="51" spans="1:23" ht="18.75">
      <c r="A51" s="27" t="s">
        <v>55</v>
      </c>
      <c r="C51" s="28">
        <v>0</v>
      </c>
      <c r="D51" s="28"/>
      <c r="E51" s="28">
        <v>2585218519</v>
      </c>
      <c r="F51" s="28"/>
      <c r="G51" s="28">
        <v>0</v>
      </c>
      <c r="H51" s="28"/>
      <c r="I51" s="28">
        <f t="shared" si="0"/>
        <v>2585218519</v>
      </c>
      <c r="K51" s="35">
        <f t="shared" si="1"/>
        <v>1.5922759221376374E-2</v>
      </c>
      <c r="M51" s="28">
        <v>0</v>
      </c>
      <c r="N51" s="28"/>
      <c r="O51" s="28">
        <v>12453793050</v>
      </c>
      <c r="P51" s="28"/>
      <c r="Q51" s="28">
        <v>0</v>
      </c>
      <c r="R51" s="28"/>
      <c r="S51" s="28">
        <f t="shared" si="2"/>
        <v>12453793050</v>
      </c>
      <c r="U51" s="35">
        <f t="shared" si="3"/>
        <v>4.3352479373127722E-2</v>
      </c>
      <c r="W51" s="36"/>
    </row>
    <row r="52" spans="1:23" ht="18.75">
      <c r="A52" s="27" t="s">
        <v>40</v>
      </c>
      <c r="C52" s="28">
        <v>0</v>
      </c>
      <c r="D52" s="28"/>
      <c r="E52" s="28">
        <v>-1794260250</v>
      </c>
      <c r="F52" s="28"/>
      <c r="G52" s="28">
        <v>0</v>
      </c>
      <c r="H52" s="28"/>
      <c r="I52" s="28">
        <f t="shared" si="0"/>
        <v>-1794260250</v>
      </c>
      <c r="K52" s="35">
        <f t="shared" si="1"/>
        <v>-1.1051125361846666E-2</v>
      </c>
      <c r="M52" s="28">
        <v>0</v>
      </c>
      <c r="N52" s="28"/>
      <c r="O52" s="28">
        <v>15524983122</v>
      </c>
      <c r="P52" s="28"/>
      <c r="Q52" s="28">
        <v>0</v>
      </c>
      <c r="R52" s="28"/>
      <c r="S52" s="28">
        <f t="shared" si="2"/>
        <v>15524983122</v>
      </c>
      <c r="U52" s="35">
        <f t="shared" si="3"/>
        <v>5.4043495653291036E-2</v>
      </c>
      <c r="W52" s="36"/>
    </row>
    <row r="53" spans="1:23" ht="18.75">
      <c r="A53" s="27" t="s">
        <v>63</v>
      </c>
      <c r="C53" s="28">
        <v>0</v>
      </c>
      <c r="D53" s="28"/>
      <c r="E53" s="28">
        <v>1309583406</v>
      </c>
      <c r="F53" s="28"/>
      <c r="G53" s="28">
        <v>0</v>
      </c>
      <c r="H53" s="28"/>
      <c r="I53" s="28">
        <f t="shared" si="0"/>
        <v>1309583406</v>
      </c>
      <c r="K53" s="35">
        <f t="shared" si="1"/>
        <v>8.0659259945708214E-3</v>
      </c>
      <c r="M53" s="28">
        <v>0</v>
      </c>
      <c r="N53" s="28"/>
      <c r="O53" s="28">
        <v>-169859740</v>
      </c>
      <c r="P53" s="28"/>
      <c r="Q53" s="28">
        <v>0</v>
      </c>
      <c r="R53" s="28"/>
      <c r="S53" s="28">
        <f t="shared" si="2"/>
        <v>-169859740</v>
      </c>
      <c r="U53" s="35">
        <f t="shared" si="3"/>
        <v>-5.9129301772642179E-4</v>
      </c>
      <c r="W53" s="36"/>
    </row>
    <row r="54" spans="1:23" ht="18.75">
      <c r="A54" s="27" t="s">
        <v>24</v>
      </c>
      <c r="C54" s="28">
        <v>0</v>
      </c>
      <c r="D54" s="28"/>
      <c r="E54" s="28">
        <v>-493844040</v>
      </c>
      <c r="F54" s="28"/>
      <c r="G54" s="28">
        <v>0</v>
      </c>
      <c r="H54" s="28"/>
      <c r="I54" s="28">
        <f t="shared" si="0"/>
        <v>-493844040</v>
      </c>
      <c r="K54" s="35">
        <f t="shared" si="1"/>
        <v>-3.0416615400362459E-3</v>
      </c>
      <c r="M54" s="28">
        <v>0</v>
      </c>
      <c r="N54" s="28"/>
      <c r="O54" s="28">
        <v>-1075363290</v>
      </c>
      <c r="P54" s="28"/>
      <c r="Q54" s="28">
        <v>0</v>
      </c>
      <c r="R54" s="28"/>
      <c r="S54" s="28">
        <f t="shared" si="2"/>
        <v>-1075363290</v>
      </c>
      <c r="U54" s="35">
        <f t="shared" si="3"/>
        <v>-3.7434109159493194E-3</v>
      </c>
      <c r="W54" s="36"/>
    </row>
    <row r="55" spans="1:23" ht="18.75">
      <c r="A55" s="27" t="s">
        <v>50</v>
      </c>
      <c r="C55" s="28">
        <v>0</v>
      </c>
      <c r="D55" s="28"/>
      <c r="E55" s="28">
        <v>9805943056</v>
      </c>
      <c r="F55" s="28"/>
      <c r="G55" s="28">
        <v>0</v>
      </c>
      <c r="H55" s="28"/>
      <c r="I55" s="28">
        <f t="shared" si="0"/>
        <v>9805943056</v>
      </c>
      <c r="K55" s="35">
        <f t="shared" si="1"/>
        <v>6.0396314304452657E-2</v>
      </c>
      <c r="M55" s="28">
        <v>0</v>
      </c>
      <c r="N55" s="28"/>
      <c r="O55" s="28">
        <v>10335152682</v>
      </c>
      <c r="P55" s="28"/>
      <c r="Q55" s="28">
        <v>0</v>
      </c>
      <c r="R55" s="28"/>
      <c r="S55" s="28">
        <f t="shared" si="2"/>
        <v>10335152682</v>
      </c>
      <c r="U55" s="35">
        <f t="shared" si="3"/>
        <v>3.5977351772722023E-2</v>
      </c>
      <c r="W55" s="36"/>
    </row>
    <row r="56" spans="1:23" ht="18.75">
      <c r="A56" s="27" t="s">
        <v>27</v>
      </c>
      <c r="C56" s="28">
        <v>0</v>
      </c>
      <c r="D56" s="28"/>
      <c r="E56" s="28">
        <v>-462870654</v>
      </c>
      <c r="F56" s="28"/>
      <c r="G56" s="28">
        <v>0</v>
      </c>
      <c r="H56" s="28"/>
      <c r="I56" s="28">
        <f t="shared" si="0"/>
        <v>-462870654</v>
      </c>
      <c r="K56" s="35">
        <f t="shared" si="1"/>
        <v>-2.8508916828949163E-3</v>
      </c>
      <c r="M56" s="28">
        <v>0</v>
      </c>
      <c r="N56" s="28"/>
      <c r="O56" s="28">
        <v>235643241</v>
      </c>
      <c r="P56" s="28"/>
      <c r="Q56" s="28">
        <v>0</v>
      </c>
      <c r="R56" s="28"/>
      <c r="S56" s="28">
        <f t="shared" si="2"/>
        <v>235643241</v>
      </c>
      <c r="U56" s="35">
        <f t="shared" si="3"/>
        <v>8.2028974657399379E-4</v>
      </c>
      <c r="W56" s="36"/>
    </row>
    <row r="57" spans="1:23" ht="18.75">
      <c r="A57" s="27" t="s">
        <v>58</v>
      </c>
      <c r="C57" s="28">
        <v>0</v>
      </c>
      <c r="D57" s="28"/>
      <c r="E57" s="28">
        <v>6488975176</v>
      </c>
      <c r="F57" s="28"/>
      <c r="G57" s="28">
        <v>0</v>
      </c>
      <c r="H57" s="28"/>
      <c r="I57" s="28">
        <f t="shared" si="0"/>
        <v>6488975176</v>
      </c>
      <c r="K57" s="35">
        <f t="shared" si="1"/>
        <v>3.9966598011568856E-2</v>
      </c>
      <c r="M57" s="28">
        <v>0</v>
      </c>
      <c r="N57" s="28"/>
      <c r="O57" s="28">
        <v>-4474601083</v>
      </c>
      <c r="P57" s="28"/>
      <c r="Q57" s="28">
        <v>0</v>
      </c>
      <c r="R57" s="28"/>
      <c r="S57" s="28">
        <f t="shared" si="2"/>
        <v>-4474601083</v>
      </c>
      <c r="U57" s="35">
        <f t="shared" si="3"/>
        <v>-1.557638306457425E-2</v>
      </c>
      <c r="W57" s="36"/>
    </row>
    <row r="58" spans="1:23" ht="18.75">
      <c r="A58" s="27" t="s">
        <v>60</v>
      </c>
      <c r="C58" s="28">
        <v>0</v>
      </c>
      <c r="D58" s="28"/>
      <c r="E58" s="28">
        <v>4093895520</v>
      </c>
      <c r="F58" s="28"/>
      <c r="G58" s="28">
        <v>0</v>
      </c>
      <c r="H58" s="28"/>
      <c r="I58" s="28">
        <f t="shared" si="0"/>
        <v>4093895520</v>
      </c>
      <c r="K58" s="35">
        <f t="shared" si="1"/>
        <v>2.5214933346387428E-2</v>
      </c>
      <c r="M58" s="28">
        <v>0</v>
      </c>
      <c r="N58" s="28"/>
      <c r="O58" s="28">
        <v>12895770888</v>
      </c>
      <c r="P58" s="28"/>
      <c r="Q58" s="28">
        <v>0</v>
      </c>
      <c r="R58" s="28"/>
      <c r="S58" s="28">
        <f t="shared" si="2"/>
        <v>12895770888</v>
      </c>
      <c r="U58" s="35">
        <f t="shared" si="3"/>
        <v>4.489103353316129E-2</v>
      </c>
      <c r="W58" s="36"/>
    </row>
    <row r="59" spans="1:23" ht="18.75">
      <c r="A59" s="27" t="s">
        <v>54</v>
      </c>
      <c r="C59" s="28">
        <v>0</v>
      </c>
      <c r="D59" s="28"/>
      <c r="E59" s="28">
        <v>-535579484</v>
      </c>
      <c r="F59" s="28"/>
      <c r="G59" s="28">
        <v>0</v>
      </c>
      <c r="H59" s="28"/>
      <c r="I59" s="28">
        <f t="shared" si="0"/>
        <v>-535579484</v>
      </c>
      <c r="K59" s="35">
        <f t="shared" si="1"/>
        <v>-3.2987165707522924E-3</v>
      </c>
      <c r="M59" s="28">
        <v>0</v>
      </c>
      <c r="N59" s="28"/>
      <c r="O59" s="28">
        <f>-827713749-1717865600</f>
        <v>-2545579349</v>
      </c>
      <c r="P59" s="28"/>
      <c r="Q59" s="28">
        <v>0</v>
      </c>
      <c r="R59" s="28"/>
      <c r="S59" s="28">
        <f t="shared" si="2"/>
        <v>-2545579349</v>
      </c>
      <c r="U59" s="35">
        <f t="shared" si="3"/>
        <v>-8.8613305020499283E-3</v>
      </c>
      <c r="W59" s="36"/>
    </row>
    <row r="60" spans="1:23" ht="18.75">
      <c r="A60" s="27" t="s">
        <v>26</v>
      </c>
      <c r="C60" s="28">
        <v>0</v>
      </c>
      <c r="D60" s="28"/>
      <c r="E60" s="28">
        <v>-2638098230</v>
      </c>
      <c r="F60" s="28"/>
      <c r="G60" s="28">
        <v>0</v>
      </c>
      <c r="H60" s="28"/>
      <c r="I60" s="28">
        <f t="shared" si="0"/>
        <v>-2638098230</v>
      </c>
      <c r="K60" s="35">
        <f t="shared" si="1"/>
        <v>-1.6248453509793686E-2</v>
      </c>
      <c r="M60" s="28">
        <v>0</v>
      </c>
      <c r="N60" s="28"/>
      <c r="O60" s="28">
        <v>-3465113130</v>
      </c>
      <c r="P60" s="28"/>
      <c r="Q60" s="28">
        <v>0</v>
      </c>
      <c r="R60" s="28"/>
      <c r="S60" s="28">
        <f t="shared" si="2"/>
        <v>-3465113130</v>
      </c>
      <c r="U60" s="35">
        <f t="shared" si="3"/>
        <v>-1.2062288564677816E-2</v>
      </c>
      <c r="W60" s="36"/>
    </row>
    <row r="61" spans="1:23" ht="18.75">
      <c r="A61" s="27" t="s">
        <v>41</v>
      </c>
      <c r="C61" s="28">
        <v>0</v>
      </c>
      <c r="D61" s="28"/>
      <c r="E61" s="28">
        <v>2163052800</v>
      </c>
      <c r="F61" s="28"/>
      <c r="G61" s="28">
        <v>0</v>
      </c>
      <c r="H61" s="28"/>
      <c r="I61" s="28">
        <f t="shared" si="0"/>
        <v>2163052800</v>
      </c>
      <c r="K61" s="35">
        <f t="shared" si="1"/>
        <v>1.3322575505472768E-2</v>
      </c>
      <c r="M61" s="28">
        <v>0</v>
      </c>
      <c r="N61" s="28"/>
      <c r="O61" s="28">
        <v>4071628800</v>
      </c>
      <c r="P61" s="28"/>
      <c r="Q61" s="28">
        <v>0</v>
      </c>
      <c r="R61" s="28"/>
      <c r="S61" s="28">
        <f t="shared" si="2"/>
        <v>4071628800</v>
      </c>
      <c r="U61" s="35">
        <f t="shared" si="3"/>
        <v>1.4173609827813285E-2</v>
      </c>
      <c r="W61" s="36"/>
    </row>
    <row r="62" spans="1:23" ht="18.75">
      <c r="A62" s="27" t="s">
        <v>33</v>
      </c>
      <c r="C62" s="28">
        <v>0</v>
      </c>
      <c r="D62" s="28"/>
      <c r="E62" s="28">
        <v>4989564232</v>
      </c>
      <c r="F62" s="28"/>
      <c r="G62" s="28">
        <v>0</v>
      </c>
      <c r="H62" s="28"/>
      <c r="I62" s="28">
        <f t="shared" si="0"/>
        <v>4989564232</v>
      </c>
      <c r="K62" s="35">
        <f t="shared" si="1"/>
        <v>3.073149495945094E-2</v>
      </c>
      <c r="M62" s="28">
        <v>0</v>
      </c>
      <c r="N62" s="28"/>
      <c r="O62" s="28">
        <v>6273111553</v>
      </c>
      <c r="P62" s="28"/>
      <c r="Q62" s="28">
        <v>0</v>
      </c>
      <c r="R62" s="28"/>
      <c r="S62" s="28">
        <f t="shared" si="2"/>
        <v>6273111553</v>
      </c>
      <c r="U62" s="35">
        <f t="shared" si="3"/>
        <v>2.1837117263383603E-2</v>
      </c>
      <c r="W62" s="36"/>
    </row>
    <row r="63" spans="1:23" ht="18.75">
      <c r="A63" s="27" t="s">
        <v>17</v>
      </c>
      <c r="C63" s="28">
        <v>0</v>
      </c>
      <c r="D63" s="28"/>
      <c r="E63" s="28">
        <v>4945749419</v>
      </c>
      <c r="F63" s="28"/>
      <c r="G63" s="28">
        <v>0</v>
      </c>
      <c r="H63" s="28"/>
      <c r="I63" s="28">
        <f t="shared" si="0"/>
        <v>4945749419</v>
      </c>
      <c r="K63" s="35">
        <f t="shared" si="1"/>
        <v>3.0461632774648667E-2</v>
      </c>
      <c r="M63" s="28">
        <v>0</v>
      </c>
      <c r="N63" s="28"/>
      <c r="O63" s="28">
        <v>-976618688</v>
      </c>
      <c r="P63" s="28"/>
      <c r="Q63" s="28">
        <v>0</v>
      </c>
      <c r="R63" s="28"/>
      <c r="S63" s="28">
        <f t="shared" si="2"/>
        <v>-976618688</v>
      </c>
      <c r="U63" s="35">
        <f t="shared" si="3"/>
        <v>-3.3996744089890801E-3</v>
      </c>
      <c r="W63" s="36"/>
    </row>
    <row r="64" spans="1:23" ht="18.75">
      <c r="A64" s="27" t="s">
        <v>35</v>
      </c>
      <c r="C64" s="28">
        <v>0</v>
      </c>
      <c r="D64" s="28"/>
      <c r="E64" s="28">
        <v>-546727500</v>
      </c>
      <c r="F64" s="28"/>
      <c r="G64" s="28">
        <v>0</v>
      </c>
      <c r="H64" s="28"/>
      <c r="I64" s="28">
        <f t="shared" si="0"/>
        <v>-546727500</v>
      </c>
      <c r="K64" s="35">
        <f t="shared" si="1"/>
        <v>-3.367378919122253E-3</v>
      </c>
      <c r="M64" s="28">
        <v>0</v>
      </c>
      <c r="N64" s="28"/>
      <c r="O64" s="28">
        <v>-1262443500</v>
      </c>
      <c r="P64" s="28"/>
      <c r="Q64" s="28">
        <v>0</v>
      </c>
      <c r="R64" s="28"/>
      <c r="S64" s="28">
        <f t="shared" si="2"/>
        <v>-1262443500</v>
      </c>
      <c r="U64" s="35">
        <f t="shared" si="3"/>
        <v>-4.3946495315729667E-3</v>
      </c>
      <c r="W64" s="36"/>
    </row>
    <row r="65" spans="3:21" ht="19.5" thickBot="1">
      <c r="C65" s="30">
        <f>SUM(C8:C64)</f>
        <v>5556820634</v>
      </c>
      <c r="D65" s="28"/>
      <c r="E65" s="30">
        <f>SUM(E8:E64)</f>
        <v>146506019020</v>
      </c>
      <c r="F65" s="28"/>
      <c r="G65" s="30">
        <f>SUM(G8:G64)</f>
        <v>10279877733</v>
      </c>
      <c r="H65" s="28"/>
      <c r="I65" s="30">
        <f>SUM(I8:I64)</f>
        <v>162342717387</v>
      </c>
      <c r="K65" s="37">
        <f>SUM(K8:K64)</f>
        <v>0.99989381218615425</v>
      </c>
      <c r="M65" s="30">
        <f>SUM(M8:M64)</f>
        <v>34996296537</v>
      </c>
      <c r="N65" s="28"/>
      <c r="O65" s="30">
        <f>SUM(O8:O64)</f>
        <v>205222908883</v>
      </c>
      <c r="P65" s="28"/>
      <c r="Q65" s="30">
        <f>SUM(Q8:Q64)</f>
        <v>34866950918</v>
      </c>
      <c r="R65" s="28"/>
      <c r="S65" s="30">
        <f>SUM(S8:S64)</f>
        <v>275086156338</v>
      </c>
      <c r="U65" s="37">
        <f>SUM(U8:U64)</f>
        <v>0.95759315018295832</v>
      </c>
    </row>
    <row r="66" spans="3:21" ht="19.5" thickTop="1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</row>
    <row r="67" spans="3:21" ht="18.7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3:21">
      <c r="I68" s="29"/>
      <c r="S68" s="29"/>
    </row>
    <row r="69" spans="3:21">
      <c r="I69" s="29"/>
      <c r="S69" s="29"/>
    </row>
    <row r="70" spans="3:21">
      <c r="I70" s="29"/>
      <c r="S70" s="29"/>
    </row>
    <row r="71" spans="3:21">
      <c r="I71" s="29"/>
      <c r="S71" s="29"/>
    </row>
    <row r="72" spans="3:21">
      <c r="I72" s="29"/>
      <c r="S72" s="29"/>
    </row>
    <row r="73" spans="3:21">
      <c r="S73" s="29"/>
    </row>
    <row r="74" spans="3:21">
      <c r="I74" s="31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view="pageBreakPreview" zoomScale="60" zoomScaleNormal="100" workbookViewId="0">
      <selection activeCell="I8" sqref="I8:I13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3.25">
      <c r="A3" s="18" t="s">
        <v>90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3.25">
      <c r="A4" s="18" t="str">
        <f>'سرمایه‌گذاری در سهام'!A4:U4</f>
        <v>برای ماه منتهی به 1402/12/29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3.25">
      <c r="A6" s="19" t="s">
        <v>120</v>
      </c>
      <c r="B6" s="19" t="s">
        <v>120</v>
      </c>
      <c r="C6" s="19" t="s">
        <v>120</v>
      </c>
      <c r="E6" s="19" t="s">
        <v>92</v>
      </c>
      <c r="F6" s="19" t="s">
        <v>92</v>
      </c>
      <c r="G6" s="19" t="s">
        <v>92</v>
      </c>
      <c r="I6" s="19" t="s">
        <v>93</v>
      </c>
      <c r="J6" s="19" t="s">
        <v>93</v>
      </c>
      <c r="K6" s="19" t="s">
        <v>93</v>
      </c>
    </row>
    <row r="7" spans="1:11" ht="23.25">
      <c r="A7" s="19" t="s">
        <v>121</v>
      </c>
      <c r="C7" s="19" t="s">
        <v>68</v>
      </c>
      <c r="E7" s="19" t="s">
        <v>122</v>
      </c>
      <c r="G7" s="19" t="s">
        <v>123</v>
      </c>
      <c r="I7" s="19" t="s">
        <v>122</v>
      </c>
      <c r="K7" s="19" t="s">
        <v>123</v>
      </c>
    </row>
    <row r="8" spans="1:11" ht="18.75">
      <c r="A8" s="2" t="s">
        <v>74</v>
      </c>
      <c r="C8" s="6" t="s">
        <v>75</v>
      </c>
      <c r="E8" s="4">
        <v>8126</v>
      </c>
      <c r="G8" s="12">
        <f>E8/$E$14</f>
        <v>4.7132796450992072E-4</v>
      </c>
      <c r="I8" s="13">
        <v>9677544</v>
      </c>
      <c r="K8" s="12">
        <f>I8/$I$14</f>
        <v>9.4014109289702955E-2</v>
      </c>
    </row>
    <row r="9" spans="1:11" ht="18.75">
      <c r="A9" s="2" t="s">
        <v>74</v>
      </c>
      <c r="C9" s="6" t="s">
        <v>78</v>
      </c>
      <c r="E9" s="4">
        <v>22435</v>
      </c>
      <c r="G9" s="12">
        <f t="shared" ref="G9:G13" si="0">E9/$E$14</f>
        <v>1.3012851198351059E-3</v>
      </c>
      <c r="I9" s="13">
        <v>111263</v>
      </c>
      <c r="K9" s="12">
        <f t="shared" ref="K9:K13" si="1">I9/$I$14</f>
        <v>1.0808829018912464E-3</v>
      </c>
    </row>
    <row r="10" spans="1:11" ht="18.75">
      <c r="A10" s="2" t="s">
        <v>79</v>
      </c>
      <c r="C10" s="6" t="s">
        <v>80</v>
      </c>
      <c r="E10" s="4">
        <v>15407</v>
      </c>
      <c r="G10" s="12">
        <f t="shared" si="0"/>
        <v>8.9364385296632394E-4</v>
      </c>
      <c r="I10" s="13">
        <v>92159</v>
      </c>
      <c r="K10" s="12">
        <f t="shared" si="1"/>
        <v>8.952939194107239E-4</v>
      </c>
    </row>
    <row r="11" spans="1:11" ht="18.75">
      <c r="A11" s="2" t="s">
        <v>81</v>
      </c>
      <c r="C11" s="6" t="s">
        <v>82</v>
      </c>
      <c r="E11" s="4">
        <v>17157042</v>
      </c>
      <c r="G11" s="12">
        <f t="shared" si="0"/>
        <v>0.99515058858863148</v>
      </c>
      <c r="I11" s="13">
        <v>84291921</v>
      </c>
      <c r="K11" s="12">
        <f t="shared" si="1"/>
        <v>0.81886787320553722</v>
      </c>
    </row>
    <row r="12" spans="1:11" ht="18.75">
      <c r="A12" s="2" t="s">
        <v>83</v>
      </c>
      <c r="C12" s="6" t="s">
        <v>84</v>
      </c>
      <c r="E12" s="4">
        <v>12235</v>
      </c>
      <c r="G12" s="12">
        <f t="shared" si="0"/>
        <v>7.0966005978081222E-4</v>
      </c>
      <c r="I12" s="13">
        <v>62740</v>
      </c>
      <c r="K12" s="12">
        <f t="shared" si="1"/>
        <v>6.0949815540347458E-4</v>
      </c>
    </row>
    <row r="13" spans="1:11" ht="18.75">
      <c r="A13" s="2" t="s">
        <v>85</v>
      </c>
      <c r="C13" s="6" t="s">
        <v>86</v>
      </c>
      <c r="E13" s="4">
        <v>25404</v>
      </c>
      <c r="G13" s="12">
        <f t="shared" si="0"/>
        <v>1.4734944142764E-3</v>
      </c>
      <c r="I13" s="13">
        <v>8701518</v>
      </c>
      <c r="K13" s="12">
        <f t="shared" si="1"/>
        <v>8.4532342528054374E-2</v>
      </c>
    </row>
    <row r="14" spans="1:11" ht="19.5" thickBot="1">
      <c r="C14" s="6"/>
      <c r="E14" s="8">
        <f>SUM(E8:E13)</f>
        <v>17240649</v>
      </c>
      <c r="G14" s="9">
        <f>SUM(G8:G13)</f>
        <v>1</v>
      </c>
      <c r="I14" s="8">
        <f>SUM(I8:I13)</f>
        <v>102937145</v>
      </c>
      <c r="K14" s="9">
        <f>SUM(K8:K13)</f>
        <v>1</v>
      </c>
    </row>
    <row r="15" spans="1:11" ht="19.5" thickTop="1">
      <c r="C15" s="6"/>
      <c r="E15" s="4"/>
    </row>
    <row r="16" spans="1:11" ht="18.75">
      <c r="C16" s="6"/>
      <c r="E16" s="10"/>
      <c r="I16" s="4"/>
    </row>
    <row r="17" spans="3:7" ht="18.75">
      <c r="C17" s="6"/>
    </row>
    <row r="31" spans="3:7" ht="18.75">
      <c r="G31" s="1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60" zoomScaleNormal="100" workbookViewId="0">
      <selection activeCell="C8" sqref="C8:E10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8" t="s">
        <v>0</v>
      </c>
      <c r="B2" s="18"/>
      <c r="C2" s="18"/>
      <c r="D2" s="18"/>
      <c r="E2" s="18"/>
    </row>
    <row r="3" spans="1:5" ht="23.25">
      <c r="A3" s="18" t="s">
        <v>90</v>
      </c>
      <c r="B3" s="18"/>
      <c r="C3" s="18"/>
      <c r="D3" s="18"/>
      <c r="E3" s="18"/>
    </row>
    <row r="4" spans="1:5" ht="23.25">
      <c r="A4" s="18" t="str">
        <f>'درآمد سپرده بانکی'!A4:K4</f>
        <v>برای ماه منتهی به 1402/12/29</v>
      </c>
      <c r="B4" s="18"/>
      <c r="C4" s="18"/>
      <c r="D4" s="18"/>
      <c r="E4" s="18"/>
    </row>
    <row r="6" spans="1:5" ht="30">
      <c r="A6" s="22" t="s">
        <v>124</v>
      </c>
      <c r="C6" s="23" t="s">
        <v>92</v>
      </c>
      <c r="E6" s="21" t="s">
        <v>137</v>
      </c>
    </row>
    <row r="7" spans="1:5" ht="23.25">
      <c r="A7" s="19" t="s">
        <v>124</v>
      </c>
      <c r="C7" s="19" t="s">
        <v>71</v>
      </c>
      <c r="E7" s="19" t="s">
        <v>71</v>
      </c>
    </row>
    <row r="8" spans="1:5" ht="18.75">
      <c r="A8" s="2" t="s">
        <v>124</v>
      </c>
      <c r="C8" s="13">
        <v>2642294</v>
      </c>
      <c r="D8" s="13"/>
      <c r="E8" s="13">
        <v>12002522860</v>
      </c>
    </row>
    <row r="9" spans="1:5" ht="21">
      <c r="A9" s="15" t="s">
        <v>129</v>
      </c>
      <c r="C9" s="13">
        <v>0</v>
      </c>
      <c r="D9" s="13"/>
      <c r="E9" s="13">
        <v>0</v>
      </c>
    </row>
    <row r="10" spans="1:5" ht="18.75">
      <c r="A10" s="2" t="s">
        <v>125</v>
      </c>
      <c r="C10" s="13">
        <v>1510026</v>
      </c>
      <c r="D10" s="13"/>
      <c r="E10" s="13">
        <v>76683650</v>
      </c>
    </row>
    <row r="11" spans="1:5" ht="19.5" thickBot="1">
      <c r="A11" s="2" t="s">
        <v>99</v>
      </c>
      <c r="C11" s="14">
        <f>SUM(C8:C10)</f>
        <v>4152320</v>
      </c>
      <c r="D11" s="13"/>
      <c r="E11" s="14">
        <f>SUM(E8:E10)</f>
        <v>12079206510</v>
      </c>
    </row>
    <row r="12" spans="1:5" ht="15.75" thickTop="1"/>
    <row r="13" spans="1:5" ht="18.75">
      <c r="A13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Ghazaleh Khademian</cp:lastModifiedBy>
  <dcterms:created xsi:type="dcterms:W3CDTF">2024-01-21T09:09:18Z</dcterms:created>
  <dcterms:modified xsi:type="dcterms:W3CDTF">2024-03-26T08:34:56Z</dcterms:modified>
</cp:coreProperties>
</file>