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2\"/>
    </mc:Choice>
  </mc:AlternateContent>
  <xr:revisionPtr revIDLastSave="0" documentId="13_ncr:1_{5338DB1F-96CD-4571-9100-8E73B74916E9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E10" i="15" l="1"/>
  <c r="E9" i="15"/>
  <c r="E8" i="15"/>
  <c r="E7" i="15"/>
  <c r="G10" i="15"/>
  <c r="G8" i="15"/>
  <c r="G9" i="15"/>
  <c r="G7" i="15"/>
  <c r="U66" i="11"/>
  <c r="U58" i="11"/>
  <c r="U59" i="11"/>
  <c r="U60" i="11"/>
  <c r="U61" i="11"/>
  <c r="U62" i="11"/>
  <c r="U63" i="11"/>
  <c r="U64" i="11"/>
  <c r="U6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S19" i="11"/>
  <c r="U8" i="11"/>
  <c r="K66" i="11"/>
  <c r="K58" i="11"/>
  <c r="K59" i="11"/>
  <c r="K60" i="11"/>
  <c r="K61" i="11"/>
  <c r="K62" i="11"/>
  <c r="K63" i="11"/>
  <c r="K64" i="11"/>
  <c r="K6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8" i="11"/>
  <c r="S66" i="11"/>
  <c r="M18" i="11"/>
  <c r="S11" i="8"/>
  <c r="Q11" i="8"/>
  <c r="C10" i="15"/>
  <c r="C9" i="15"/>
  <c r="C7" i="15"/>
  <c r="S9" i="11"/>
  <c r="S10" i="11"/>
  <c r="S11" i="11"/>
  <c r="S12" i="11"/>
  <c r="S13" i="11"/>
  <c r="S14" i="11"/>
  <c r="S15" i="11"/>
  <c r="S16" i="11"/>
  <c r="S17" i="11"/>
  <c r="S18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I9" i="11"/>
  <c r="I66" i="11" s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Q23" i="11"/>
  <c r="S8" i="11"/>
  <c r="I8" i="11"/>
  <c r="Q12" i="11"/>
  <c r="O12" i="11"/>
  <c r="O66" i="11" s="1"/>
  <c r="O59" i="11"/>
  <c r="G10" i="11"/>
  <c r="G66" i="11" s="1"/>
  <c r="M66" i="11"/>
  <c r="E66" i="11"/>
  <c r="C66" i="11"/>
  <c r="Q66" i="11" l="1"/>
  <c r="Q38" i="9"/>
  <c r="Q47" i="9"/>
  <c r="Q26" i="10"/>
  <c r="I10" i="10"/>
  <c r="E27" i="10"/>
  <c r="I57" i="9"/>
  <c r="O57" i="9"/>
  <c r="M57" i="9"/>
  <c r="G57" i="9"/>
  <c r="E57" i="9"/>
  <c r="Q57" i="9" l="1"/>
  <c r="O16" i="8"/>
  <c r="S16" i="6"/>
  <c r="S9" i="6"/>
  <c r="S10" i="6"/>
  <c r="S11" i="6"/>
  <c r="S12" i="6"/>
  <c r="S13" i="6"/>
  <c r="S14" i="6"/>
  <c r="S15" i="6"/>
  <c r="S8" i="6"/>
  <c r="Y60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9" i="1"/>
  <c r="W60" i="1"/>
  <c r="U60" i="1"/>
  <c r="S60" i="1"/>
  <c r="O60" i="1"/>
  <c r="K60" i="1"/>
  <c r="G60" i="1"/>
  <c r="E60" i="1"/>
  <c r="A4" i="8"/>
  <c r="A4" i="9" s="1"/>
  <c r="A4" i="10" s="1"/>
  <c r="A4" i="11" s="1"/>
  <c r="A4" i="13" s="1"/>
  <c r="A4" i="14" s="1"/>
  <c r="A4" i="15" s="1"/>
  <c r="A4" i="7"/>
  <c r="Q6" i="6"/>
  <c r="K6" i="6"/>
  <c r="A4" i="6"/>
  <c r="G11" i="15"/>
  <c r="C11" i="15"/>
  <c r="E11" i="15"/>
  <c r="E11" i="14"/>
  <c r="C11" i="14"/>
  <c r="K9" i="13"/>
  <c r="G9" i="13"/>
  <c r="G10" i="13"/>
  <c r="G11" i="13"/>
  <c r="G12" i="13"/>
  <c r="E14" i="13"/>
  <c r="G13" i="13" s="1"/>
  <c r="I14" i="13"/>
  <c r="K10" i="13" s="1"/>
  <c r="Q27" i="10"/>
  <c r="G27" i="10"/>
  <c r="I27" i="10"/>
  <c r="M27" i="10"/>
  <c r="O27" i="10"/>
  <c r="S16" i="8"/>
  <c r="Q16" i="8"/>
  <c r="M16" i="8"/>
  <c r="K16" i="8"/>
  <c r="I16" i="8"/>
  <c r="R14" i="7"/>
  <c r="P14" i="7"/>
  <c r="N14" i="7"/>
  <c r="L14" i="7"/>
  <c r="J14" i="7"/>
  <c r="H14" i="7"/>
  <c r="O16" i="6"/>
  <c r="Q16" i="6"/>
  <c r="M16" i="6"/>
  <c r="K16" i="6"/>
  <c r="K8" i="13" l="1"/>
  <c r="K14" i="13" s="1"/>
  <c r="K13" i="13"/>
  <c r="K12" i="13"/>
  <c r="K11" i="13"/>
  <c r="G8" i="13"/>
  <c r="G14" i="13" s="1"/>
</calcChain>
</file>

<file path=xl/sharedStrings.xml><?xml version="1.0" encoding="utf-8"?>
<sst xmlns="http://schemas.openxmlformats.org/spreadsheetml/2006/main" count="498" uniqueCount="138">
  <si>
    <t>صندوق رشد سامان</t>
  </si>
  <si>
    <t>صورت وضعیت پورتفوی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</si>
  <si>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</si>
  <si>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</si>
  <si>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</si>
  <si>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</si>
  <si>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</si>
  <si>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</si>
  <si>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</si>
  <si>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</si>
  <si>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</si>
  <si>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</si>
  <si>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</si>
  <si>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</si>
  <si>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</si>
  <si>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</si>
  <si>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</si>
  <si>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</si>
  <si>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</si>
  <si>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</si>
  <si>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</si>
  <si>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</si>
  <si>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</si>
  <si>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</si>
  <si>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</si>
  <si>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</si>
  <si>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</si>
  <si>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</si>
  <si>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</si>
  <si>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</si>
  <si>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</si>
  <si>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</si>
  <si>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</si>
  <si>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</si>
  <si>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</si>
  <si>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</si>
  <si>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</si>
  <si>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</si>
  <si>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</si>
  <si>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</si>
  <si>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</si>
  <si>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</si>
  <si>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</si>
  <si>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</si>
  <si>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</si>
  <si>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</si>
  <si>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</si>
  <si>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</si>
  <si>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</si>
  <si>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</si>
  <si>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</si>
  <si>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</si>
  <si>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</si>
  <si>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</si>
  <si>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</si>
  <si>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</si>
  <si>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</si>
  <si>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</si>
  <si>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</si>
  <si>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</si>
  <si>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</si>
  <si>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</si>
  <si>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</si>
  <si>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</si>
  <si>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</si>
  <si>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</si>
  <si>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</si>
  <si>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</si>
  <si>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</si>
  <si>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</si>
  <si>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</si>
  <si>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</si>
  <si>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</si>
  <si>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</si>
  <si>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</si>
  <si>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</si>
  <si>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</si>
  <si>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</si>
  <si>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</si>
  <si>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</si>
  <si>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</si>
  <si>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</si>
  <si>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</si>
  <si>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</si>
  <si>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</si>
  <si>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</si>
  <si>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</si>
  <si>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</si>
  <si>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</si>
  <si>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</si>
  <si>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</si>
  <si>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</si>
  <si>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</si>
  <si>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</si>
  <si>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</si>
  <si>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</si>
  <si>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</si>
  <si>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</si>
  <si>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</si>
  <si>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</si>
  <si>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</si>
  <si>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</si>
  <si>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</si>
  <si>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</si>
  <si>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</si>
  <si>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</si>
  <si>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</si>
  <si>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1402/10/06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</si>
  <si>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</si>
  <si>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</si>
  <si>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</si>
  <si>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</si>
  <si>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</si>
  <si>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</si>
  <si>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</si>
  <si>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توسعه معادن کرومیت کاوندگان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</si>
  <si>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</si>
  <si>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</si>
  <si>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</si>
  <si>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</si>
  <si>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</si>
  <si>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</si>
  <si>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</si>
  <si>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</si>
  <si>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</si>
  <si>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</si>
  <si>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</si>
  <si>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</si>
  <si>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</si>
  <si>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</si>
  <si>
    <t>برای ماه منتهی به 1402/11/30</t>
  </si>
  <si>
    <t>1402/11/30</t>
  </si>
  <si>
    <t>نشاسته و گلوکز آردینه</t>
  </si>
  <si>
    <t>آنتی بیوتیک سازی ایران</t>
  </si>
  <si>
    <t>پارس فنر</t>
  </si>
  <si>
    <t>1402/11/18</t>
  </si>
  <si>
    <t>1402/11/24</t>
  </si>
  <si>
    <t>تولیدی شیشه رازی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</si>
</sst>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\(#,##0\);\-\ ;"/>
    <numFmt numFmtId="165" formatCode="_ * #,##0_-_ ;_ * #,##0\-_ ;_ * &quot;-&quot;??_-_ ;_ @_ 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5" fillId="0" borderId="0" xfId="0" applyFont="1"/>
    <xf numFmtId="10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165" fontId="5" fillId="0" borderId="0" xfId="1" applyNumberFormat="1" applyFont="1"/>
    <xf numFmtId="49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2" fontId="1" fillId="0" borderId="0" xfId="0" applyNumberFormat="1" applyFont="1"/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2"/>
  <sheetViews>
    <sheetView rightToLeft="1" view="pageBreakPreview" zoomScale="60" zoomScaleNormal="100" workbookViewId="0">
      <selection activeCell="G29" sqref="G29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6.28515625" style="1" bestFit="1" customWidth="1"/>
    <col min="28" max="16384" width="9.140625" style="1"/>
  </cols>
  <sheetData>
    <row r="2" spans="1:27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7" ht="23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7" ht="23.25">
      <c r="A4" s="21" t="s">
        <v>130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7" ht="30">
      <c r="A6" s="21" t="s">
        <v>2</v>
      </c>
      <c r="C6" s="22" t="s">
        <v>5</v>
      </c>
      <c r="D6" s="22" t="s">
        <v>3</v>
      </c>
      <c r="E6" s="22" t="s">
        <v>3</v>
      </c>
      <c r="F6" s="22" t="s">
        <v>3</v>
      </c>
      <c r="G6" s="22" t="s">
        <v>3</v>
      </c>
      <c r="I6" s="20" t="s">
        <v>4</v>
      </c>
      <c r="J6" s="20" t="s">
        <v>4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2" t="s">
        <v>131</v>
      </c>
      <c r="R6" s="22" t="s">
        <v>5</v>
      </c>
      <c r="S6" s="22" t="s">
        <v>5</v>
      </c>
      <c r="T6" s="22" t="s">
        <v>5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</row>
    <row r="7" spans="1:27" ht="23.25">
      <c r="A7" s="21" t="s">
        <v>2</v>
      </c>
      <c r="C7" s="21" t="s">
        <v>6</v>
      </c>
      <c r="E7" s="21" t="s">
        <v>7</v>
      </c>
      <c r="G7" s="21" t="s">
        <v>8</v>
      </c>
      <c r="I7" s="20" t="s">
        <v>9</v>
      </c>
      <c r="J7" s="20" t="s">
        <v>9</v>
      </c>
      <c r="K7" s="20" t="s">
        <v>9</v>
      </c>
      <c r="M7" s="20" t="s">
        <v>10</v>
      </c>
      <c r="N7" s="20" t="s">
        <v>10</v>
      </c>
      <c r="O7" s="20" t="s">
        <v>10</v>
      </c>
      <c r="Q7" s="21" t="s">
        <v>6</v>
      </c>
      <c r="S7" s="21" t="s">
        <v>11</v>
      </c>
      <c r="U7" s="21" t="s">
        <v>7</v>
      </c>
      <c r="W7" s="21" t="s">
        <v>8</v>
      </c>
      <c r="Y7" s="21" t="s">
        <v>12</v>
      </c>
    </row>
    <row r="8" spans="1:27" ht="23.25">
      <c r="A8" s="20" t="s">
        <v>2</v>
      </c>
      <c r="C8" s="20" t="s">
        <v>6</v>
      </c>
      <c r="E8" s="20" t="s">
        <v>7</v>
      </c>
      <c r="G8" s="20" t="s">
        <v>8</v>
      </c>
      <c r="I8" s="20" t="s">
        <v>6</v>
      </c>
      <c r="K8" s="20" t="s">
        <v>7</v>
      </c>
      <c r="M8" s="20" t="s">
        <v>6</v>
      </c>
      <c r="O8" s="20" t="s">
        <v>13</v>
      </c>
      <c r="Q8" s="20" t="s">
        <v>6</v>
      </c>
      <c r="S8" s="20" t="s">
        <v>11</v>
      </c>
      <c r="U8" s="20" t="s">
        <v>7</v>
      </c>
      <c r="W8" s="20" t="s">
        <v>8</v>
      </c>
      <c r="Y8" s="20" t="s">
        <v>12</v>
      </c>
      <c r="AA8" s="3"/>
    </row>
    <row r="9" spans="1:27" ht="18.75">
      <c r="A9" s="2" t="s">
        <v>14</v>
      </c>
      <c r="C9" s="4">
        <v>10015010</v>
      </c>
      <c r="D9" s="4"/>
      <c r="E9" s="4">
        <v>48218937256</v>
      </c>
      <c r="F9" s="4"/>
      <c r="G9" s="4">
        <v>36894789078.992996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10015010</v>
      </c>
      <c r="R9" s="4"/>
      <c r="S9" s="4">
        <v>3448</v>
      </c>
      <c r="T9" s="4"/>
      <c r="U9" s="4">
        <v>48218937256</v>
      </c>
      <c r="V9" s="4"/>
      <c r="W9" s="4">
        <v>34326290540.844002</v>
      </c>
      <c r="Y9" s="7">
        <f>W9/2879880100734</f>
        <v>1.1919347104796203E-2</v>
      </c>
    </row>
    <row r="10" spans="1:27" ht="18.75">
      <c r="A10" s="2" t="s">
        <v>15</v>
      </c>
      <c r="C10" s="4">
        <v>82867205</v>
      </c>
      <c r="D10" s="4"/>
      <c r="E10" s="4">
        <v>130150581903</v>
      </c>
      <c r="F10" s="4"/>
      <c r="G10" s="4">
        <v>168208004355.97</v>
      </c>
      <c r="H10" s="4"/>
      <c r="I10" s="4">
        <v>0</v>
      </c>
      <c r="J10" s="4"/>
      <c r="K10" s="4">
        <v>0</v>
      </c>
      <c r="L10" s="4"/>
      <c r="M10" s="4">
        <v>-2399246</v>
      </c>
      <c r="N10" s="4"/>
      <c r="O10" s="4">
        <v>4965560792</v>
      </c>
      <c r="P10" s="4"/>
      <c r="Q10" s="4">
        <v>80467959</v>
      </c>
      <c r="R10" s="4"/>
      <c r="S10" s="4">
        <v>1962</v>
      </c>
      <c r="T10" s="4"/>
      <c r="U10" s="4">
        <v>126382344961</v>
      </c>
      <c r="V10" s="4"/>
      <c r="W10" s="4">
        <v>156938760651.42999</v>
      </c>
      <c r="Y10" s="7">
        <f t="shared" ref="Y10:Y59" si="0">W10/2879880100734</f>
        <v>5.4494893940699382E-2</v>
      </c>
      <c r="AA10" s="5"/>
    </row>
    <row r="11" spans="1:27" ht="18.75">
      <c r="A11" s="2" t="s">
        <v>63</v>
      </c>
      <c r="C11" s="4">
        <v>10056657</v>
      </c>
      <c r="D11" s="4"/>
      <c r="E11" s="4">
        <v>24022272000</v>
      </c>
      <c r="F11" s="4"/>
      <c r="G11" s="4">
        <v>24932068807.7799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10056657</v>
      </c>
      <c r="R11" s="4"/>
      <c r="S11" s="4">
        <v>2255</v>
      </c>
      <c r="T11" s="4"/>
      <c r="U11" s="4">
        <v>24022272000</v>
      </c>
      <c r="V11" s="4"/>
      <c r="W11" s="4">
        <v>22542828853.866699</v>
      </c>
      <c r="Y11" s="7">
        <f t="shared" si="0"/>
        <v>7.827697010066902E-3</v>
      </c>
      <c r="AA11" s="5"/>
    </row>
    <row r="12" spans="1:27" ht="18.75">
      <c r="A12" s="2" t="s">
        <v>16</v>
      </c>
      <c r="C12" s="4">
        <v>12418268</v>
      </c>
      <c r="D12" s="4"/>
      <c r="E12" s="4">
        <v>65999873362</v>
      </c>
      <c r="F12" s="4"/>
      <c r="G12" s="4">
        <v>51266207255.326202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12418268</v>
      </c>
      <c r="R12" s="4"/>
      <c r="S12" s="4">
        <v>3571</v>
      </c>
      <c r="T12" s="4"/>
      <c r="U12" s="4">
        <v>65999873362</v>
      </c>
      <c r="V12" s="4"/>
      <c r="W12" s="4">
        <v>44081778499.583397</v>
      </c>
      <c r="Y12" s="7">
        <f t="shared" si="0"/>
        <v>1.5306810338509648E-2</v>
      </c>
      <c r="AA12" s="5"/>
    </row>
    <row r="13" spans="1:27" ht="18.75">
      <c r="A13" s="2" t="s">
        <v>17</v>
      </c>
      <c r="C13" s="4">
        <v>24427301</v>
      </c>
      <c r="D13" s="4"/>
      <c r="E13" s="4">
        <v>76540690376</v>
      </c>
      <c r="F13" s="4"/>
      <c r="G13" s="4">
        <v>85812441547.682693</v>
      </c>
      <c r="H13" s="4"/>
      <c r="I13" s="4">
        <v>8305283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32732584</v>
      </c>
      <c r="R13" s="4"/>
      <c r="S13" s="4">
        <v>2415</v>
      </c>
      <c r="T13" s="4"/>
      <c r="U13" s="4">
        <v>76540690376</v>
      </c>
      <c r="V13" s="4"/>
      <c r="W13" s="4">
        <v>78578847677.358002</v>
      </c>
      <c r="Y13" s="7">
        <f t="shared" si="0"/>
        <v>2.7285458049913423E-2</v>
      </c>
      <c r="AA13" s="5"/>
    </row>
    <row r="14" spans="1:27" ht="18.75">
      <c r="A14" s="2" t="s">
        <v>18</v>
      </c>
      <c r="C14" s="4">
        <v>2000000</v>
      </c>
      <c r="D14" s="4"/>
      <c r="E14" s="4">
        <v>29113100175</v>
      </c>
      <c r="F14" s="4"/>
      <c r="G14" s="4">
        <v>30060072000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2000000</v>
      </c>
      <c r="R14" s="4"/>
      <c r="S14" s="4">
        <v>13550</v>
      </c>
      <c r="T14" s="4"/>
      <c r="U14" s="4">
        <v>29113100175</v>
      </c>
      <c r="V14" s="4"/>
      <c r="W14" s="4">
        <v>26938755000</v>
      </c>
      <c r="Y14" s="7">
        <f t="shared" si="0"/>
        <v>9.3541238029784899E-3</v>
      </c>
      <c r="AA14" s="5"/>
    </row>
    <row r="15" spans="1:27" ht="18.75">
      <c r="A15" s="2" t="s">
        <v>19</v>
      </c>
      <c r="C15" s="4">
        <v>2000000</v>
      </c>
      <c r="D15" s="4"/>
      <c r="E15" s="4">
        <v>74747809440</v>
      </c>
      <c r="F15" s="4"/>
      <c r="G15" s="4">
        <v>71273385000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2000000</v>
      </c>
      <c r="R15" s="4"/>
      <c r="S15" s="4">
        <v>35350</v>
      </c>
      <c r="T15" s="4"/>
      <c r="U15" s="4">
        <v>74747809440</v>
      </c>
      <c r="V15" s="4"/>
      <c r="W15" s="4">
        <v>70279335000</v>
      </c>
      <c r="Y15" s="7">
        <f t="shared" si="0"/>
        <v>2.440356283655274E-2</v>
      </c>
      <c r="AA15" s="5"/>
    </row>
    <row r="16" spans="1:27" ht="18.75">
      <c r="A16" s="2" t="s">
        <v>20</v>
      </c>
      <c r="C16" s="4">
        <v>11200000</v>
      </c>
      <c r="D16" s="4"/>
      <c r="E16" s="4">
        <v>142001655017</v>
      </c>
      <c r="F16" s="4"/>
      <c r="G16" s="4">
        <v>153195033600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11200000</v>
      </c>
      <c r="R16" s="4"/>
      <c r="S16" s="4">
        <v>12070</v>
      </c>
      <c r="T16" s="4"/>
      <c r="U16" s="4">
        <v>142001655017</v>
      </c>
      <c r="V16" s="4"/>
      <c r="W16" s="4">
        <v>134379655200</v>
      </c>
      <c r="Y16" s="7">
        <f t="shared" si="0"/>
        <v>4.6661545098961039E-2</v>
      </c>
      <c r="AA16" s="5"/>
    </row>
    <row r="17" spans="1:27" ht="18.75">
      <c r="A17" s="2" t="s">
        <v>21</v>
      </c>
      <c r="C17" s="4">
        <v>550000</v>
      </c>
      <c r="D17" s="4"/>
      <c r="E17" s="4">
        <v>83472448743</v>
      </c>
      <c r="F17" s="4"/>
      <c r="G17" s="4">
        <v>81260108325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550000</v>
      </c>
      <c r="R17" s="4"/>
      <c r="S17" s="4">
        <v>146560</v>
      </c>
      <c r="T17" s="4"/>
      <c r="U17" s="4">
        <v>83472448743</v>
      </c>
      <c r="V17" s="4"/>
      <c r="W17" s="4">
        <v>80128382400</v>
      </c>
      <c r="Y17" s="7">
        <f t="shared" si="0"/>
        <v>2.7823513339870484E-2</v>
      </c>
      <c r="AA17" s="5"/>
    </row>
    <row r="18" spans="1:27" ht="18.75">
      <c r="A18" s="2" t="s">
        <v>22</v>
      </c>
      <c r="C18" s="4">
        <v>5009950</v>
      </c>
      <c r="D18" s="4"/>
      <c r="E18" s="4">
        <v>91916236794</v>
      </c>
      <c r="F18" s="4"/>
      <c r="G18" s="4">
        <v>88048889299.800003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5009950</v>
      </c>
      <c r="R18" s="4"/>
      <c r="S18" s="4">
        <v>16590</v>
      </c>
      <c r="T18" s="4"/>
      <c r="U18" s="4">
        <v>91916236794</v>
      </c>
      <c r="V18" s="4"/>
      <c r="W18" s="4">
        <v>82620535830.524994</v>
      </c>
      <c r="Y18" s="7">
        <f t="shared" si="0"/>
        <v>2.8688880418829714E-2</v>
      </c>
      <c r="AA18" s="5"/>
    </row>
    <row r="19" spans="1:27" ht="18.75">
      <c r="A19" s="2" t="s">
        <v>23</v>
      </c>
      <c r="C19" s="4">
        <v>279936</v>
      </c>
      <c r="D19" s="4"/>
      <c r="E19" s="4">
        <v>33166297358</v>
      </c>
      <c r="F19" s="4"/>
      <c r="G19" s="4">
        <v>50291805921.984001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279936</v>
      </c>
      <c r="R19" s="4"/>
      <c r="S19" s="4">
        <v>173100</v>
      </c>
      <c r="T19" s="4"/>
      <c r="U19" s="4">
        <v>33166297358</v>
      </c>
      <c r="V19" s="4"/>
      <c r="W19" s="4">
        <v>48168602916.480003</v>
      </c>
      <c r="Y19" s="7">
        <f t="shared" si="0"/>
        <v>1.6725905673713008E-2</v>
      </c>
      <c r="AA19" s="5"/>
    </row>
    <row r="20" spans="1:27" ht="18.75">
      <c r="A20" s="2" t="s">
        <v>24</v>
      </c>
      <c r="C20" s="4">
        <v>1800000</v>
      </c>
      <c r="D20" s="4"/>
      <c r="E20" s="4">
        <v>9368498883</v>
      </c>
      <c r="F20" s="4"/>
      <c r="G20" s="4">
        <v>9143271900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1800000</v>
      </c>
      <c r="R20" s="4"/>
      <c r="S20" s="4">
        <v>5085</v>
      </c>
      <c r="T20" s="4"/>
      <c r="U20" s="4">
        <v>9368498883</v>
      </c>
      <c r="V20" s="4"/>
      <c r="W20" s="4">
        <v>9098539650</v>
      </c>
      <c r="Y20" s="7">
        <f t="shared" si="0"/>
        <v>3.1593466851904842E-3</v>
      </c>
      <c r="AA20" s="5"/>
    </row>
    <row r="21" spans="1:27" ht="18.75">
      <c r="A21" s="2" t="s">
        <v>25</v>
      </c>
      <c r="C21" s="4">
        <v>1123919</v>
      </c>
      <c r="D21" s="4"/>
      <c r="E21" s="4">
        <v>50148811589</v>
      </c>
      <c r="F21" s="4"/>
      <c r="G21" s="4">
        <v>52118857962.967499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1123919</v>
      </c>
      <c r="R21" s="4"/>
      <c r="S21" s="4">
        <v>42050</v>
      </c>
      <c r="T21" s="4"/>
      <c r="U21" s="4">
        <v>50148811589</v>
      </c>
      <c r="V21" s="4"/>
      <c r="W21" s="4">
        <v>46979592225.997498</v>
      </c>
      <c r="Y21" s="7">
        <f t="shared" si="0"/>
        <v>1.6313037551120176E-2</v>
      </c>
      <c r="AA21" s="5"/>
    </row>
    <row r="22" spans="1:27" ht="18.75">
      <c r="A22" s="2" t="s">
        <v>26</v>
      </c>
      <c r="C22" s="4">
        <v>15611111</v>
      </c>
      <c r="D22" s="4"/>
      <c r="E22" s="4">
        <v>40041569195</v>
      </c>
      <c r="F22" s="4"/>
      <c r="G22" s="4">
        <v>39804246841.695702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15611111</v>
      </c>
      <c r="R22" s="4"/>
      <c r="S22" s="4">
        <v>2527</v>
      </c>
      <c r="T22" s="4"/>
      <c r="U22" s="4">
        <v>40041569195</v>
      </c>
      <c r="V22" s="4"/>
      <c r="W22" s="4">
        <v>39214554295.892899</v>
      </c>
      <c r="Y22" s="7">
        <f t="shared" si="0"/>
        <v>1.3616731573615936E-2</v>
      </c>
      <c r="AA22" s="5"/>
    </row>
    <row r="23" spans="1:27" ht="18.75">
      <c r="A23" s="2" t="s">
        <v>27</v>
      </c>
      <c r="C23" s="4">
        <v>1411034</v>
      </c>
      <c r="D23" s="4"/>
      <c r="E23" s="4">
        <v>6022189204</v>
      </c>
      <c r="F23" s="4"/>
      <c r="G23" s="4">
        <v>8065170499.2749996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1411034</v>
      </c>
      <c r="R23" s="4"/>
      <c r="S23" s="4">
        <v>5620</v>
      </c>
      <c r="T23" s="4"/>
      <c r="U23" s="4">
        <v>6022189204</v>
      </c>
      <c r="V23" s="4"/>
      <c r="W23" s="4">
        <v>7882827514.0740004</v>
      </c>
      <c r="Y23" s="7">
        <f t="shared" si="0"/>
        <v>2.7372068413767958E-3</v>
      </c>
      <c r="AA23" s="5"/>
    </row>
    <row r="24" spans="1:27" ht="18.75">
      <c r="A24" s="2" t="s">
        <v>28</v>
      </c>
      <c r="C24" s="4">
        <v>600000</v>
      </c>
      <c r="D24" s="4"/>
      <c r="E24" s="4">
        <v>22145435827</v>
      </c>
      <c r="F24" s="4"/>
      <c r="G24" s="4">
        <v>36113836500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600000</v>
      </c>
      <c r="R24" s="4"/>
      <c r="S24" s="4">
        <v>59450</v>
      </c>
      <c r="T24" s="4"/>
      <c r="U24" s="4">
        <v>22145435827</v>
      </c>
      <c r="V24" s="4"/>
      <c r="W24" s="4">
        <v>35457763500</v>
      </c>
      <c r="Y24" s="7">
        <f t="shared" si="0"/>
        <v>1.2312236016687924E-2</v>
      </c>
      <c r="AA24" s="5"/>
    </row>
    <row r="25" spans="1:27" ht="18.75">
      <c r="A25" s="2" t="s">
        <v>29</v>
      </c>
      <c r="C25" s="4">
        <v>3000000</v>
      </c>
      <c r="D25" s="4"/>
      <c r="E25" s="4">
        <v>88707220479</v>
      </c>
      <c r="F25" s="4"/>
      <c r="G25" s="4">
        <v>94981477500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3000000</v>
      </c>
      <c r="R25" s="4"/>
      <c r="S25" s="4">
        <v>28550</v>
      </c>
      <c r="T25" s="4"/>
      <c r="U25" s="4">
        <v>88707220479</v>
      </c>
      <c r="V25" s="4"/>
      <c r="W25" s="4">
        <v>85140382500</v>
      </c>
      <c r="Y25" s="7">
        <f t="shared" si="0"/>
        <v>2.9563863606092533E-2</v>
      </c>
      <c r="AA25" s="5"/>
    </row>
    <row r="26" spans="1:27" ht="18.75">
      <c r="A26" s="2" t="s">
        <v>30</v>
      </c>
      <c r="C26" s="4">
        <v>2417362</v>
      </c>
      <c r="D26" s="4"/>
      <c r="E26" s="4">
        <v>65780072542</v>
      </c>
      <c r="F26" s="4"/>
      <c r="G26" s="4">
        <v>85954547959.496994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2417362</v>
      </c>
      <c r="R26" s="4"/>
      <c r="S26" s="4">
        <v>32960</v>
      </c>
      <c r="T26" s="4"/>
      <c r="U26" s="4">
        <v>65780072542</v>
      </c>
      <c r="V26" s="4"/>
      <c r="W26" s="4">
        <v>79202177823.455994</v>
      </c>
      <c r="Y26" s="7">
        <f t="shared" si="0"/>
        <v>2.7501901139311183E-2</v>
      </c>
      <c r="AA26" s="5"/>
    </row>
    <row r="27" spans="1:27" ht="18.75">
      <c r="A27" s="2" t="s">
        <v>31</v>
      </c>
      <c r="C27" s="4">
        <v>2006375</v>
      </c>
      <c r="D27" s="4"/>
      <c r="E27" s="4">
        <v>14304330533</v>
      </c>
      <c r="F27" s="4"/>
      <c r="G27" s="4">
        <v>33406820901.5625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2006375</v>
      </c>
      <c r="R27" s="4"/>
      <c r="S27" s="4">
        <v>17730</v>
      </c>
      <c r="T27" s="4"/>
      <c r="U27" s="4">
        <v>14304330533</v>
      </c>
      <c r="V27" s="4"/>
      <c r="W27" s="4">
        <v>35361369228.9375</v>
      </c>
      <c r="Y27" s="7">
        <f t="shared" si="0"/>
        <v>1.2278764390199747E-2</v>
      </c>
      <c r="AA27" s="5"/>
    </row>
    <row r="28" spans="1:27" ht="18.75">
      <c r="A28" s="2" t="s">
        <v>33</v>
      </c>
      <c r="C28" s="4">
        <v>18186340</v>
      </c>
      <c r="D28" s="4"/>
      <c r="E28" s="4">
        <v>65567987126</v>
      </c>
      <c r="F28" s="4"/>
      <c r="G28" s="4">
        <v>44436046678.865997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18186340</v>
      </c>
      <c r="R28" s="4"/>
      <c r="S28" s="4">
        <v>2384</v>
      </c>
      <c r="T28" s="4"/>
      <c r="U28" s="4">
        <v>65567987126</v>
      </c>
      <c r="V28" s="4"/>
      <c r="W28" s="4">
        <v>43098264964.367996</v>
      </c>
      <c r="Y28" s="7">
        <f t="shared" si="0"/>
        <v>1.4965298365506073E-2</v>
      </c>
      <c r="AA28" s="5"/>
    </row>
    <row r="29" spans="1:27" ht="18.75">
      <c r="A29" s="2" t="s">
        <v>34</v>
      </c>
      <c r="C29" s="4">
        <v>3300000</v>
      </c>
      <c r="D29" s="4"/>
      <c r="E29" s="4">
        <v>31945465933</v>
      </c>
      <c r="F29" s="4"/>
      <c r="G29" s="4">
        <v>29874284055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3300000</v>
      </c>
      <c r="R29" s="4"/>
      <c r="S29" s="4">
        <v>8000</v>
      </c>
      <c r="T29" s="4"/>
      <c r="U29" s="4">
        <v>31945465933</v>
      </c>
      <c r="V29" s="4"/>
      <c r="W29" s="4">
        <v>26242920000</v>
      </c>
      <c r="Y29" s="7">
        <f t="shared" si="0"/>
        <v>9.1125043689532156E-3</v>
      </c>
      <c r="AA29" s="5"/>
    </row>
    <row r="30" spans="1:27" ht="18.75">
      <c r="A30" s="2" t="s">
        <v>35</v>
      </c>
      <c r="C30" s="4">
        <v>1000000</v>
      </c>
      <c r="D30" s="4"/>
      <c r="E30" s="4">
        <v>22041428485</v>
      </c>
      <c r="F30" s="4"/>
      <c r="G30" s="4">
        <v>30726085500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1000000</v>
      </c>
      <c r="R30" s="4"/>
      <c r="S30" s="4">
        <v>28730</v>
      </c>
      <c r="T30" s="4"/>
      <c r="U30" s="4">
        <v>22041428485</v>
      </c>
      <c r="V30" s="4"/>
      <c r="W30" s="4">
        <v>28559056500</v>
      </c>
      <c r="Y30" s="7">
        <f t="shared" si="0"/>
        <v>9.9167519136373443E-3</v>
      </c>
      <c r="AA30" s="5"/>
    </row>
    <row r="31" spans="1:27" ht="18.75">
      <c r="A31" s="2" t="s">
        <v>36</v>
      </c>
      <c r="C31" s="4">
        <v>34999363</v>
      </c>
      <c r="D31" s="4"/>
      <c r="E31" s="4">
        <v>61865902730</v>
      </c>
      <c r="F31" s="4"/>
      <c r="G31" s="4">
        <v>67112064288.199303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34999363</v>
      </c>
      <c r="R31" s="4"/>
      <c r="S31" s="4">
        <v>2034</v>
      </c>
      <c r="T31" s="4"/>
      <c r="U31" s="4">
        <v>61865902730</v>
      </c>
      <c r="V31" s="4"/>
      <c r="W31" s="4">
        <v>70765131551.1651</v>
      </c>
      <c r="Y31" s="7">
        <f t="shared" si="0"/>
        <v>2.4572249217295217E-2</v>
      </c>
      <c r="AA31" s="5"/>
    </row>
    <row r="32" spans="1:27" ht="18.75">
      <c r="A32" s="2" t="s">
        <v>37</v>
      </c>
      <c r="C32" s="4">
        <v>26582196</v>
      </c>
      <c r="D32" s="4"/>
      <c r="E32" s="4">
        <v>131409992637</v>
      </c>
      <c r="F32" s="4"/>
      <c r="G32" s="4">
        <v>231210279420.75</v>
      </c>
      <c r="H32" s="4"/>
      <c r="I32" s="4">
        <v>0</v>
      </c>
      <c r="J32" s="4"/>
      <c r="K32" s="4">
        <v>0</v>
      </c>
      <c r="L32" s="4"/>
      <c r="M32" s="4">
        <v>-600000</v>
      </c>
      <c r="N32" s="4"/>
      <c r="O32" s="4">
        <v>5047890164</v>
      </c>
      <c r="P32" s="4"/>
      <c r="Q32" s="4">
        <v>25982196</v>
      </c>
      <c r="R32" s="4"/>
      <c r="S32" s="4">
        <v>8360</v>
      </c>
      <c r="T32" s="4"/>
      <c r="U32" s="4">
        <v>128443872168</v>
      </c>
      <c r="V32" s="4"/>
      <c r="W32" s="4">
        <v>215918752166.56799</v>
      </c>
      <c r="Y32" s="7">
        <f t="shared" si="0"/>
        <v>7.4974910278916271E-2</v>
      </c>
      <c r="AA32" s="5"/>
    </row>
    <row r="33" spans="1:27" ht="18.75">
      <c r="A33" s="2" t="s">
        <v>38</v>
      </c>
      <c r="C33" s="4">
        <v>5200000</v>
      </c>
      <c r="D33" s="4"/>
      <c r="E33" s="4">
        <v>62526375395</v>
      </c>
      <c r="F33" s="4"/>
      <c r="G33" s="4">
        <v>56704588200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5200000</v>
      </c>
      <c r="R33" s="4"/>
      <c r="S33" s="4">
        <v>10230</v>
      </c>
      <c r="T33" s="4"/>
      <c r="U33" s="4">
        <v>62526375395</v>
      </c>
      <c r="V33" s="4"/>
      <c r="W33" s="4">
        <v>52879483800</v>
      </c>
      <c r="Y33" s="7">
        <f t="shared" si="0"/>
        <v>1.8361696303440728E-2</v>
      </c>
      <c r="AA33" s="5"/>
    </row>
    <row r="34" spans="1:27" ht="18.75">
      <c r="A34" s="2" t="s">
        <v>40</v>
      </c>
      <c r="C34" s="4">
        <v>1900000</v>
      </c>
      <c r="D34" s="4"/>
      <c r="E34" s="4">
        <v>52524697728</v>
      </c>
      <c r="F34" s="4"/>
      <c r="G34" s="4">
        <v>67917472200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1900000</v>
      </c>
      <c r="R34" s="4"/>
      <c r="S34" s="4">
        <v>36980</v>
      </c>
      <c r="T34" s="4"/>
      <c r="U34" s="4">
        <v>52524697728</v>
      </c>
      <c r="V34" s="4"/>
      <c r="W34" s="4">
        <v>69843941100</v>
      </c>
      <c r="Y34" s="7">
        <f t="shared" si="0"/>
        <v>2.4252378104976925E-2</v>
      </c>
      <c r="AA34" s="5"/>
    </row>
    <row r="35" spans="1:27" ht="18.75">
      <c r="A35" s="2" t="s">
        <v>41</v>
      </c>
      <c r="C35" s="4">
        <v>3200000</v>
      </c>
      <c r="D35" s="4"/>
      <c r="E35" s="4">
        <v>21513806456</v>
      </c>
      <c r="F35" s="4"/>
      <c r="G35" s="4">
        <v>22298529600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3200000</v>
      </c>
      <c r="R35" s="4"/>
      <c r="S35" s="4">
        <v>7020</v>
      </c>
      <c r="T35" s="4"/>
      <c r="U35" s="4">
        <v>21513806456</v>
      </c>
      <c r="V35" s="4"/>
      <c r="W35" s="4">
        <v>22330339200</v>
      </c>
      <c r="Y35" s="7">
        <f t="shared" si="0"/>
        <v>7.7539128084910995E-3</v>
      </c>
      <c r="AA35" s="5"/>
    </row>
    <row r="36" spans="1:27" ht="18.75">
      <c r="A36" s="2" t="s">
        <v>42</v>
      </c>
      <c r="C36" s="4">
        <v>1800000</v>
      </c>
      <c r="D36" s="4"/>
      <c r="E36" s="4">
        <v>26702613978</v>
      </c>
      <c r="F36" s="4"/>
      <c r="G36" s="4">
        <v>14296427100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1800000</v>
      </c>
      <c r="R36" s="4"/>
      <c r="S36" s="4">
        <v>9550</v>
      </c>
      <c r="T36" s="4"/>
      <c r="U36" s="4">
        <v>26702613978</v>
      </c>
      <c r="V36" s="4"/>
      <c r="W36" s="4">
        <v>17087719500</v>
      </c>
      <c r="Y36" s="7">
        <f t="shared" si="0"/>
        <v>5.933482958420673E-3</v>
      </c>
      <c r="AA36" s="5"/>
    </row>
    <row r="37" spans="1:27" ht="18.75">
      <c r="A37" s="2" t="s">
        <v>43</v>
      </c>
      <c r="C37" s="4">
        <v>7000000</v>
      </c>
      <c r="D37" s="4"/>
      <c r="E37" s="4">
        <v>33498057376</v>
      </c>
      <c r="F37" s="4"/>
      <c r="G37" s="4">
        <v>28334401200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7000000</v>
      </c>
      <c r="R37" s="4"/>
      <c r="S37" s="4">
        <v>3883</v>
      </c>
      <c r="T37" s="4"/>
      <c r="U37" s="4">
        <v>33498057376</v>
      </c>
      <c r="V37" s="4"/>
      <c r="W37" s="4">
        <v>27019273050</v>
      </c>
      <c r="Y37" s="7">
        <f t="shared" si="0"/>
        <v>9.382082623201414E-3</v>
      </c>
      <c r="AA37" s="5"/>
    </row>
    <row r="38" spans="1:27" ht="18.75">
      <c r="A38" s="2" t="s">
        <v>44</v>
      </c>
      <c r="C38" s="4">
        <v>5430800</v>
      </c>
      <c r="D38" s="4"/>
      <c r="E38" s="4">
        <v>84999560207</v>
      </c>
      <c r="F38" s="4"/>
      <c r="G38" s="4">
        <v>97334715922.199997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5430800</v>
      </c>
      <c r="R38" s="4"/>
      <c r="S38" s="4">
        <v>17460</v>
      </c>
      <c r="T38" s="4"/>
      <c r="U38" s="4">
        <v>84999560207</v>
      </c>
      <c r="V38" s="4"/>
      <c r="W38" s="4">
        <v>94257578480.399994</v>
      </c>
      <c r="Y38" s="7">
        <f t="shared" si="0"/>
        <v>3.2729688453479851E-2</v>
      </c>
      <c r="AA38" s="5"/>
    </row>
    <row r="39" spans="1:27" ht="18.75">
      <c r="A39" s="2" t="s">
        <v>45</v>
      </c>
      <c r="C39" s="4">
        <v>4600000</v>
      </c>
      <c r="D39" s="4"/>
      <c r="E39" s="4">
        <v>61052619729</v>
      </c>
      <c r="F39" s="4"/>
      <c r="G39" s="4">
        <v>108965772900</v>
      </c>
      <c r="H39" s="4"/>
      <c r="I39" s="4">
        <v>0</v>
      </c>
      <c r="J39" s="4"/>
      <c r="K39" s="4">
        <v>0</v>
      </c>
      <c r="L39" s="4"/>
      <c r="M39" s="4">
        <v>-1773984</v>
      </c>
      <c r="N39" s="4"/>
      <c r="O39" s="4">
        <v>39934374181</v>
      </c>
      <c r="P39" s="4"/>
      <c r="Q39" s="4">
        <v>2826016</v>
      </c>
      <c r="R39" s="4"/>
      <c r="S39" s="4">
        <v>21790</v>
      </c>
      <c r="T39" s="4"/>
      <c r="U39" s="4">
        <v>37507756567</v>
      </c>
      <c r="V39" s="4"/>
      <c r="W39" s="4">
        <v>61212494252.592003</v>
      </c>
      <c r="Y39" s="7">
        <f t="shared" si="0"/>
        <v>2.1255223173003164E-2</v>
      </c>
      <c r="AA39" s="5"/>
    </row>
    <row r="40" spans="1:27" ht="18.75">
      <c r="A40" s="2" t="s">
        <v>46</v>
      </c>
      <c r="C40" s="4">
        <v>1000000</v>
      </c>
      <c r="D40" s="4"/>
      <c r="E40" s="4">
        <v>29387246080</v>
      </c>
      <c r="F40" s="4"/>
      <c r="G40" s="4">
        <v>35527347000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1000000</v>
      </c>
      <c r="R40" s="4"/>
      <c r="S40" s="4">
        <v>35020</v>
      </c>
      <c r="T40" s="4"/>
      <c r="U40" s="4">
        <v>29387246080</v>
      </c>
      <c r="V40" s="4"/>
      <c r="W40" s="4">
        <v>34811631000</v>
      </c>
      <c r="Y40" s="7">
        <f t="shared" si="0"/>
        <v>1.2087875113664454E-2</v>
      </c>
      <c r="AA40" s="5"/>
    </row>
    <row r="41" spans="1:27" ht="18.75">
      <c r="A41" s="2" t="s">
        <v>47</v>
      </c>
      <c r="C41" s="4">
        <v>18039424</v>
      </c>
      <c r="D41" s="4"/>
      <c r="E41" s="4">
        <v>70972348060</v>
      </c>
      <c r="F41" s="4"/>
      <c r="G41" s="4">
        <v>78721872585.408005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18039424</v>
      </c>
      <c r="R41" s="4"/>
      <c r="S41" s="4">
        <v>4054</v>
      </c>
      <c r="T41" s="4"/>
      <c r="U41" s="4">
        <v>70972348060</v>
      </c>
      <c r="V41" s="4"/>
      <c r="W41" s="4">
        <v>72696690537.868805</v>
      </c>
      <c r="Y41" s="7">
        <f t="shared" si="0"/>
        <v>2.5242957343724302E-2</v>
      </c>
      <c r="AA41" s="5"/>
    </row>
    <row r="42" spans="1:27" ht="18.75">
      <c r="A42" s="2" t="s">
        <v>48</v>
      </c>
      <c r="C42" s="4">
        <v>156594</v>
      </c>
      <c r="D42" s="4"/>
      <c r="E42" s="4">
        <v>8761000399</v>
      </c>
      <c r="F42" s="4"/>
      <c r="G42" s="4">
        <v>9615258152.2889996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156594</v>
      </c>
      <c r="R42" s="4"/>
      <c r="S42" s="4">
        <v>62750</v>
      </c>
      <c r="T42" s="4"/>
      <c r="U42" s="4">
        <v>8761000399</v>
      </c>
      <c r="V42" s="4"/>
      <c r="W42" s="4">
        <v>9767807172.6749992</v>
      </c>
      <c r="Y42" s="7">
        <f t="shared" si="0"/>
        <v>3.3917409166393632E-3</v>
      </c>
      <c r="AA42" s="5"/>
    </row>
    <row r="43" spans="1:27" ht="18.75">
      <c r="A43" s="2" t="s">
        <v>49</v>
      </c>
      <c r="C43" s="4">
        <v>8568762</v>
      </c>
      <c r="D43" s="4"/>
      <c r="E43" s="4">
        <v>34315755869</v>
      </c>
      <c r="F43" s="4"/>
      <c r="G43" s="4">
        <v>20732271326.087399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8568762</v>
      </c>
      <c r="R43" s="4"/>
      <c r="S43" s="4">
        <v>2240</v>
      </c>
      <c r="T43" s="4"/>
      <c r="U43" s="4">
        <v>34315755869</v>
      </c>
      <c r="V43" s="4"/>
      <c r="W43" s="4">
        <v>19079822420.063999</v>
      </c>
      <c r="Y43" s="7">
        <f t="shared" si="0"/>
        <v>6.6252141591592968E-3</v>
      </c>
      <c r="AA43" s="5"/>
    </row>
    <row r="44" spans="1:27" ht="18.75">
      <c r="A44" s="2" t="s">
        <v>50</v>
      </c>
      <c r="C44" s="4">
        <v>3131631</v>
      </c>
      <c r="D44" s="4"/>
      <c r="E44" s="4">
        <v>73652585126</v>
      </c>
      <c r="F44" s="4"/>
      <c r="G44" s="4">
        <v>60205377365.936996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3131631</v>
      </c>
      <c r="R44" s="4"/>
      <c r="S44" s="4">
        <v>19050</v>
      </c>
      <c r="T44" s="4"/>
      <c r="U44" s="4">
        <v>73652585126</v>
      </c>
      <c r="V44" s="4"/>
      <c r="W44" s="4">
        <v>59302608005.227501</v>
      </c>
      <c r="Y44" s="7">
        <f t="shared" si="0"/>
        <v>2.0592040616591274E-2</v>
      </c>
      <c r="AA44" s="5"/>
    </row>
    <row r="45" spans="1:27" ht="18.75">
      <c r="A45" s="2" t="s">
        <v>51</v>
      </c>
      <c r="C45" s="4">
        <v>48000000</v>
      </c>
      <c r="D45" s="4"/>
      <c r="E45" s="4">
        <v>194976196862</v>
      </c>
      <c r="F45" s="4"/>
      <c r="G45" s="4">
        <v>297737856000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48000000</v>
      </c>
      <c r="R45" s="4"/>
      <c r="S45" s="4">
        <v>5930</v>
      </c>
      <c r="T45" s="4"/>
      <c r="U45" s="4">
        <v>194976196862</v>
      </c>
      <c r="V45" s="4"/>
      <c r="W45" s="4">
        <v>282946392000</v>
      </c>
      <c r="Y45" s="7">
        <f t="shared" si="0"/>
        <v>9.8249365287077395E-2</v>
      </c>
      <c r="AA45" s="5"/>
    </row>
    <row r="46" spans="1:27" ht="18.75">
      <c r="A46" s="2" t="s">
        <v>52</v>
      </c>
      <c r="C46" s="4">
        <v>1600000</v>
      </c>
      <c r="D46" s="4"/>
      <c r="E46" s="4">
        <v>14339819423</v>
      </c>
      <c r="F46" s="4"/>
      <c r="G46" s="4">
        <v>11515075200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1600000</v>
      </c>
      <c r="R46" s="4"/>
      <c r="S46" s="4">
        <v>7380</v>
      </c>
      <c r="T46" s="4"/>
      <c r="U46" s="4">
        <v>14339819423</v>
      </c>
      <c r="V46" s="4"/>
      <c r="W46" s="4">
        <v>11737742400</v>
      </c>
      <c r="Y46" s="7">
        <f t="shared" si="0"/>
        <v>4.0757746813863474E-3</v>
      </c>
      <c r="AA46" s="5"/>
    </row>
    <row r="47" spans="1:27" ht="18.75">
      <c r="A47" s="2" t="s">
        <v>53</v>
      </c>
      <c r="C47" s="4">
        <v>1073224</v>
      </c>
      <c r="D47" s="4"/>
      <c r="E47" s="4">
        <v>36903711131</v>
      </c>
      <c r="F47" s="4"/>
      <c r="G47" s="4">
        <v>32751936338.040001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1073224</v>
      </c>
      <c r="R47" s="4"/>
      <c r="S47" s="4">
        <v>28200</v>
      </c>
      <c r="T47" s="4"/>
      <c r="U47" s="4">
        <v>36903711131</v>
      </c>
      <c r="V47" s="4"/>
      <c r="W47" s="4">
        <v>30084840545.040001</v>
      </c>
      <c r="Y47" s="7">
        <f t="shared" si="0"/>
        <v>1.044656009719718E-2</v>
      </c>
      <c r="AA47" s="5"/>
    </row>
    <row r="48" spans="1:27" ht="18.75">
      <c r="A48" s="2" t="s">
        <v>54</v>
      </c>
      <c r="C48" s="4">
        <v>16326826</v>
      </c>
      <c r="D48" s="4"/>
      <c r="E48" s="4">
        <v>62421734950</v>
      </c>
      <c r="F48" s="4"/>
      <c r="G48" s="4">
        <v>53996149968.893097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16326826</v>
      </c>
      <c r="R48" s="4"/>
      <c r="S48" s="4">
        <v>3052</v>
      </c>
      <c r="T48" s="4"/>
      <c r="U48" s="4">
        <v>62421734950</v>
      </c>
      <c r="V48" s="4"/>
      <c r="W48" s="4">
        <v>49532987587.9356</v>
      </c>
      <c r="Y48" s="7">
        <f t="shared" si="0"/>
        <v>1.7199670074914245E-2</v>
      </c>
      <c r="AA48" s="5"/>
    </row>
    <row r="49" spans="1:27" ht="18.75">
      <c r="A49" s="2" t="s">
        <v>55</v>
      </c>
      <c r="C49" s="4">
        <v>2500666</v>
      </c>
      <c r="D49" s="4"/>
      <c r="E49" s="4">
        <v>49558981713</v>
      </c>
      <c r="F49" s="4"/>
      <c r="G49" s="4">
        <v>56104213431.861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2500666</v>
      </c>
      <c r="R49" s="4"/>
      <c r="S49" s="4">
        <v>23990</v>
      </c>
      <c r="T49" s="4"/>
      <c r="U49" s="4">
        <v>49558981713</v>
      </c>
      <c r="V49" s="4"/>
      <c r="W49" s="4">
        <v>59634031024.827003</v>
      </c>
      <c r="Y49" s="7">
        <f t="shared" si="0"/>
        <v>2.0707122845019823E-2</v>
      </c>
      <c r="AA49" s="5"/>
    </row>
    <row r="50" spans="1:27" ht="18.75">
      <c r="A50" s="2" t="s">
        <v>56</v>
      </c>
      <c r="C50" s="4">
        <v>5000000</v>
      </c>
      <c r="D50" s="4"/>
      <c r="E50" s="4">
        <v>37383913800</v>
      </c>
      <c r="F50" s="4"/>
      <c r="G50" s="4">
        <v>40209322500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5000000</v>
      </c>
      <c r="R50" s="4"/>
      <c r="S50" s="4">
        <v>7920</v>
      </c>
      <c r="T50" s="4"/>
      <c r="U50" s="4">
        <v>37383913800</v>
      </c>
      <c r="V50" s="4"/>
      <c r="W50" s="4">
        <v>39364380000</v>
      </c>
      <c r="Y50" s="7">
        <f t="shared" si="0"/>
        <v>1.3668756553429822E-2</v>
      </c>
      <c r="AA50" s="5"/>
    </row>
    <row r="51" spans="1:27" ht="18.75">
      <c r="A51" s="2" t="s">
        <v>57</v>
      </c>
      <c r="C51" s="4">
        <v>20000000</v>
      </c>
      <c r="D51" s="4"/>
      <c r="E51" s="4">
        <v>128586278251</v>
      </c>
      <c r="F51" s="4"/>
      <c r="G51" s="4">
        <v>147715830000</v>
      </c>
      <c r="H51" s="4"/>
      <c r="I51" s="4">
        <v>6000000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26000000</v>
      </c>
      <c r="R51" s="4"/>
      <c r="S51" s="4">
        <v>5608</v>
      </c>
      <c r="T51" s="4"/>
      <c r="U51" s="4">
        <v>128586278251</v>
      </c>
      <c r="V51" s="4"/>
      <c r="W51" s="4">
        <v>144940442400</v>
      </c>
      <c r="Y51" s="7">
        <f t="shared" si="0"/>
        <v>5.0328637766224635E-2</v>
      </c>
      <c r="AA51" s="5"/>
    </row>
    <row r="52" spans="1:27" ht="18.75">
      <c r="A52" s="2" t="s">
        <v>62</v>
      </c>
      <c r="C52" s="4">
        <v>140000</v>
      </c>
      <c r="D52" s="4"/>
      <c r="E52" s="4">
        <v>9108262802</v>
      </c>
      <c r="F52" s="4"/>
      <c r="G52" s="4">
        <v>14605576650</v>
      </c>
      <c r="H52" s="4"/>
      <c r="I52" s="4">
        <v>0</v>
      </c>
      <c r="J52" s="4"/>
      <c r="K52" s="4">
        <v>0</v>
      </c>
      <c r="L52" s="4"/>
      <c r="M52" s="4">
        <v>-140000</v>
      </c>
      <c r="N52" s="4"/>
      <c r="O52" s="4">
        <v>13407838668</v>
      </c>
      <c r="P52" s="4"/>
      <c r="Q52" s="4">
        <v>0</v>
      </c>
      <c r="R52" s="4"/>
      <c r="S52" s="4">
        <v>0</v>
      </c>
      <c r="T52" s="4"/>
      <c r="U52" s="4">
        <v>0</v>
      </c>
      <c r="V52" s="4"/>
      <c r="W52" s="4">
        <v>0</v>
      </c>
      <c r="Y52" s="7">
        <f t="shared" si="0"/>
        <v>0</v>
      </c>
      <c r="AA52" s="5"/>
    </row>
    <row r="53" spans="1:27" ht="18.75">
      <c r="A53" s="2" t="s">
        <v>58</v>
      </c>
      <c r="C53" s="4">
        <v>3030000</v>
      </c>
      <c r="D53" s="4"/>
      <c r="E53" s="4">
        <v>47196834477</v>
      </c>
      <c r="F53" s="4"/>
      <c r="G53" s="4">
        <v>69847619085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3030000</v>
      </c>
      <c r="R53" s="4"/>
      <c r="S53" s="4">
        <v>20500</v>
      </c>
      <c r="T53" s="4"/>
      <c r="U53" s="4">
        <v>47196834477</v>
      </c>
      <c r="V53" s="4"/>
      <c r="W53" s="4">
        <v>61745415750</v>
      </c>
      <c r="Y53" s="7">
        <f t="shared" si="0"/>
        <v>2.1440273063542764E-2</v>
      </c>
      <c r="AA53" s="5"/>
    </row>
    <row r="54" spans="1:27" ht="18.75">
      <c r="A54" s="2" t="s">
        <v>59</v>
      </c>
      <c r="C54" s="4">
        <v>500000</v>
      </c>
      <c r="D54" s="4"/>
      <c r="E54" s="4">
        <v>16520351646</v>
      </c>
      <c r="F54" s="4"/>
      <c r="G54" s="4">
        <v>22390976250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500000</v>
      </c>
      <c r="R54" s="4"/>
      <c r="S54" s="4">
        <v>47570</v>
      </c>
      <c r="T54" s="4"/>
      <c r="U54" s="4">
        <v>16520351646</v>
      </c>
      <c r="V54" s="4"/>
      <c r="W54" s="4">
        <v>23643479250</v>
      </c>
      <c r="Y54" s="7">
        <f t="shared" si="0"/>
        <v>8.2098831975587969E-3</v>
      </c>
      <c r="AA54" s="5"/>
    </row>
    <row r="55" spans="1:27" ht="18.75">
      <c r="A55" s="2" t="s">
        <v>60</v>
      </c>
      <c r="C55" s="4">
        <v>9360000</v>
      </c>
      <c r="D55" s="4"/>
      <c r="E55" s="4">
        <v>46112155830</v>
      </c>
      <c r="F55" s="4"/>
      <c r="G55" s="4">
        <v>62431906680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9360000</v>
      </c>
      <c r="R55" s="4"/>
      <c r="S55" s="4">
        <v>6150</v>
      </c>
      <c r="T55" s="4"/>
      <c r="U55" s="4">
        <v>46112155830</v>
      </c>
      <c r="V55" s="4"/>
      <c r="W55" s="4">
        <v>57221494200</v>
      </c>
      <c r="Y55" s="7">
        <f t="shared" si="0"/>
        <v>1.9869401571758441E-2</v>
      </c>
      <c r="AA55" s="5"/>
    </row>
    <row r="56" spans="1:27" ht="18.75">
      <c r="A56" s="2" t="s">
        <v>61</v>
      </c>
      <c r="C56" s="4">
        <v>2353955</v>
      </c>
      <c r="D56" s="4"/>
      <c r="E56" s="4">
        <v>14699697506</v>
      </c>
      <c r="F56" s="4"/>
      <c r="G56" s="4">
        <v>17619815713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2353955</v>
      </c>
      <c r="R56" s="4"/>
      <c r="S56" s="4">
        <v>7650</v>
      </c>
      <c r="T56" s="4"/>
      <c r="U56" s="4">
        <v>14699697506</v>
      </c>
      <c r="V56" s="4"/>
      <c r="W56" s="4">
        <v>17900609603.287498</v>
      </c>
      <c r="Y56" s="7">
        <f t="shared" si="0"/>
        <v>6.2157482176862641E-3</v>
      </c>
      <c r="AA56" s="5"/>
    </row>
    <row r="57" spans="1:27" ht="18.75">
      <c r="A57" s="2" t="s">
        <v>132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129000</v>
      </c>
      <c r="J57" s="4"/>
      <c r="K57" s="4">
        <v>8160202739</v>
      </c>
      <c r="L57" s="4"/>
      <c r="M57" s="4">
        <v>0</v>
      </c>
      <c r="N57" s="4"/>
      <c r="O57" s="4">
        <v>0</v>
      </c>
      <c r="P57" s="4"/>
      <c r="Q57" s="4">
        <v>129000</v>
      </c>
      <c r="R57" s="4"/>
      <c r="S57" s="4">
        <v>75950</v>
      </c>
      <c r="T57" s="4"/>
      <c r="U57" s="4">
        <v>8160202739</v>
      </c>
      <c r="V57" s="4"/>
      <c r="W57" s="4">
        <v>9739254564</v>
      </c>
      <c r="Y57" s="7">
        <f t="shared" si="0"/>
        <v>3.3818264036470612E-3</v>
      </c>
      <c r="AA57" s="5"/>
    </row>
    <row r="58" spans="1:27" ht="18.75">
      <c r="A58" s="2" t="s">
        <v>133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220000</v>
      </c>
      <c r="J58" s="4"/>
      <c r="K58" s="4">
        <v>4481065116</v>
      </c>
      <c r="L58" s="4"/>
      <c r="M58" s="4">
        <v>-110000</v>
      </c>
      <c r="N58" s="4"/>
      <c r="O58" s="4">
        <v>3138215870</v>
      </c>
      <c r="P58" s="4"/>
      <c r="Q58" s="4">
        <v>110000</v>
      </c>
      <c r="R58" s="4"/>
      <c r="S58" s="4">
        <v>28700</v>
      </c>
      <c r="T58" s="4"/>
      <c r="U58" s="4">
        <v>2240532558</v>
      </c>
      <c r="V58" s="4"/>
      <c r="W58" s="4">
        <v>3138215850</v>
      </c>
      <c r="Y58" s="7">
        <f t="shared" si="0"/>
        <v>1.0897036474539887E-3</v>
      </c>
      <c r="AA58" s="5"/>
    </row>
    <row r="59" spans="1:27" ht="18.75">
      <c r="A59" s="2" t="s">
        <v>134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1200000</v>
      </c>
      <c r="J59" s="4"/>
      <c r="K59" s="4">
        <v>10561581216</v>
      </c>
      <c r="L59" s="4"/>
      <c r="M59" s="4">
        <v>-1200000</v>
      </c>
      <c r="N59" s="4"/>
      <c r="O59" s="4">
        <v>14635434614</v>
      </c>
      <c r="P59" s="4"/>
      <c r="Q59" s="4">
        <v>0</v>
      </c>
      <c r="R59" s="4"/>
      <c r="S59" s="4">
        <v>0</v>
      </c>
      <c r="T59" s="4"/>
      <c r="U59" s="4">
        <v>0</v>
      </c>
      <c r="V59" s="4"/>
      <c r="W59" s="4">
        <v>0</v>
      </c>
      <c r="Y59" s="7">
        <f t="shared" si="0"/>
        <v>0</v>
      </c>
      <c r="AA59" s="5"/>
    </row>
    <row r="60" spans="1:27" ht="19.5" thickBot="1">
      <c r="C60" s="4"/>
      <c r="D60" s="4"/>
      <c r="E60" s="8">
        <f>SUM(E9:E59)</f>
        <v>2626413412381</v>
      </c>
      <c r="F60" s="4"/>
      <c r="G60" s="8">
        <f>SUM(G9:G59)</f>
        <v>3031770106569.064</v>
      </c>
      <c r="H60" s="4"/>
      <c r="I60" s="4"/>
      <c r="J60" s="4"/>
      <c r="K60" s="8">
        <f>SUM(K9:K59)</f>
        <v>23202849071</v>
      </c>
      <c r="L60" s="4"/>
      <c r="M60" s="4"/>
      <c r="N60" s="4"/>
      <c r="O60" s="8">
        <f>SUM(O9:O59)</f>
        <v>81129314289</v>
      </c>
      <c r="P60" s="4"/>
      <c r="Q60" s="4"/>
      <c r="R60" s="4"/>
      <c r="S60" s="8">
        <f>SUM(S9:S59)</f>
        <v>1152978</v>
      </c>
      <c r="T60" s="4"/>
      <c r="U60" s="8">
        <f>SUM(U9:U59)</f>
        <v>2597426664303</v>
      </c>
      <c r="V60" s="4"/>
      <c r="W60" s="8">
        <f>SUM(W9:W59)</f>
        <v>2833823778184.4634</v>
      </c>
      <c r="Y60" s="9">
        <f>SUM(Y9:Y59)</f>
        <v>0.98400755554448327</v>
      </c>
    </row>
    <row r="61" spans="1:27" ht="19.5" thickTop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ht="18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ht="18.7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ht="18.7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ht="18.7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ht="18.7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ht="18.7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ht="18.7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3" ht="18.7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3:23" ht="18.7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3:23" ht="18.7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3:23" ht="18.7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tabSelected="1" view="pageBreakPreview" zoomScale="60" zoomScaleNormal="100" workbookViewId="0">
      <selection activeCell="I7" sqref="I7"/>
    </sheetView>
  </sheetViews>
  <sheetFormatPr defaultRowHeight="15"/>
  <cols>
    <col min="1" max="1" width="24.28515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9.5703125" style="1" bestFit="1" customWidth="1"/>
    <col min="10" max="10" width="24.7109375" style="1" bestFit="1" customWidth="1"/>
    <col min="11" max="16384" width="9.140625" style="1"/>
  </cols>
  <sheetData>
    <row r="2" spans="1:10" ht="23.25">
      <c r="A2" s="21" t="s">
        <v>0</v>
      </c>
      <c r="B2" s="21"/>
      <c r="C2" s="21"/>
      <c r="D2" s="21"/>
      <c r="E2" s="21"/>
      <c r="F2" s="21"/>
      <c r="G2" s="21"/>
    </row>
    <row r="3" spans="1:10" ht="23.25">
      <c r="A3" s="21" t="s">
        <v>90</v>
      </c>
      <c r="B3" s="21"/>
      <c r="C3" s="21"/>
      <c r="D3" s="21"/>
      <c r="E3" s="21"/>
      <c r="F3" s="21"/>
      <c r="G3" s="21"/>
    </row>
    <row r="4" spans="1:10" ht="23.25">
      <c r="A4" s="21" t="str">
        <f>'سایر درآمدها'!A4:E4</f>
        <v>برای ماه منتهی به 1402/11/30</v>
      </c>
      <c r="B4" s="21"/>
      <c r="C4" s="21"/>
      <c r="D4" s="21"/>
      <c r="E4" s="21"/>
      <c r="F4" s="21"/>
      <c r="G4" s="21"/>
    </row>
    <row r="6" spans="1:10" ht="23.25">
      <c r="A6" s="20" t="s">
        <v>94</v>
      </c>
      <c r="C6" s="20" t="s">
        <v>71</v>
      </c>
      <c r="E6" s="20" t="s">
        <v>119</v>
      </c>
      <c r="G6" s="20" t="s">
        <v>12</v>
      </c>
      <c r="I6" s="3"/>
      <c r="J6" s="3"/>
    </row>
    <row r="7" spans="1:10" ht="18.75">
      <c r="A7" s="2" t="s">
        <v>126</v>
      </c>
      <c r="C7" s="4">
        <f>'سرمایه‌گذاری در سهام'!I66</f>
        <v>-131141304199</v>
      </c>
      <c r="E7" s="7">
        <f>C7/C11</f>
        <v>1.0001793970400581</v>
      </c>
      <c r="F7" s="17"/>
      <c r="G7" s="7">
        <f>C7/2879880100734</f>
        <v>-4.5537070854295564E-2</v>
      </c>
      <c r="I7" s="4"/>
      <c r="J7" s="4"/>
    </row>
    <row r="8" spans="1:10" ht="18.75">
      <c r="A8" s="2" t="s">
        <v>127</v>
      </c>
      <c r="C8" s="4">
        <v>0</v>
      </c>
      <c r="E8" s="7">
        <f>C8/C11</f>
        <v>0</v>
      </c>
      <c r="F8" s="17"/>
      <c r="G8" s="7">
        <f t="shared" ref="G8:G9" si="0">C8/2879880100734</f>
        <v>0</v>
      </c>
      <c r="I8" s="18"/>
      <c r="J8" s="4"/>
    </row>
    <row r="9" spans="1:10" ht="18.75">
      <c r="A9" s="2" t="s">
        <v>128</v>
      </c>
      <c r="C9" s="4">
        <f>'درآمد سپرده بانکی'!E14</f>
        <v>23522142</v>
      </c>
      <c r="E9" s="7">
        <f>C9/C11</f>
        <v>-1.7939704005803247E-4</v>
      </c>
      <c r="F9" s="17"/>
      <c r="G9" s="7">
        <f t="shared" si="0"/>
        <v>8.167750453918158E-6</v>
      </c>
      <c r="I9" s="18"/>
      <c r="J9" s="4"/>
    </row>
    <row r="10" spans="1:10" ht="18.75">
      <c r="A10" s="2" t="s">
        <v>124</v>
      </c>
      <c r="C10" s="4">
        <f>'سایر درآمدها'!C11</f>
        <v>23948855</v>
      </c>
      <c r="E10" s="7">
        <f>C10/C11</f>
        <v>-1.8265146515053821E-4</v>
      </c>
      <c r="F10" s="17"/>
      <c r="G10" s="7">
        <f>C10/2879880100734</f>
        <v>8.3159208586135639E-6</v>
      </c>
      <c r="I10" s="18"/>
      <c r="J10" s="4"/>
    </row>
    <row r="11" spans="1:10" ht="19.5" thickBot="1">
      <c r="C11" s="8">
        <f>SUM(C7:C9)</f>
        <v>-131117782057</v>
      </c>
      <c r="E11" s="9">
        <f>SUM(E7:E9)</f>
        <v>1</v>
      </c>
      <c r="F11" s="17"/>
      <c r="G11" s="9">
        <f>SUM(G7:G9)</f>
        <v>-4.5528903103841646E-2</v>
      </c>
      <c r="J11" s="19"/>
    </row>
    <row r="12" spans="1:10" ht="19.5" thickTop="1">
      <c r="C12" s="4"/>
      <c r="E12" s="17"/>
      <c r="F12" s="17"/>
      <c r="G12" s="17"/>
    </row>
    <row r="13" spans="1:10" ht="18.75">
      <c r="C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zoomScale="60" zoomScaleNormal="100" workbookViewId="0">
      <selection activeCell="U7" sqref="U7:U11"/>
    </sheetView>
  </sheetViews>
  <sheetFormatPr defaultRowHeight="15"/>
  <cols>
    <col min="1" max="1" width="22.425781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5.85546875" style="1" bestFit="1" customWidth="1"/>
    <col min="22" max="16384" width="9.140625" style="1"/>
  </cols>
  <sheetData>
    <row r="2" spans="1:21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1" ht="23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1" ht="23.25">
      <c r="A4" s="21" t="str">
        <f>سهام!A4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1" ht="30">
      <c r="A6" s="21" t="s">
        <v>66</v>
      </c>
      <c r="C6" s="20" t="s">
        <v>67</v>
      </c>
      <c r="D6" s="20" t="s">
        <v>67</v>
      </c>
      <c r="E6" s="20" t="s">
        <v>67</v>
      </c>
      <c r="F6" s="20" t="s">
        <v>67</v>
      </c>
      <c r="G6" s="20" t="s">
        <v>67</v>
      </c>
      <c r="H6" s="20" t="s">
        <v>67</v>
      </c>
      <c r="I6" s="20" t="s">
        <v>67</v>
      </c>
      <c r="K6" s="22" t="str">
        <f>سهام!C6</f>
        <v>1402/10/30</v>
      </c>
      <c r="M6" s="20" t="s">
        <v>4</v>
      </c>
      <c r="N6" s="20" t="s">
        <v>4</v>
      </c>
      <c r="O6" s="20" t="s">
        <v>4</v>
      </c>
      <c r="Q6" s="22" t="str">
        <f>سهام!Q6</f>
        <v>1402/11/30</v>
      </c>
      <c r="R6" s="22" t="s">
        <v>5</v>
      </c>
      <c r="S6" s="22" t="s">
        <v>5</v>
      </c>
    </row>
    <row r="7" spans="1:21" ht="23.25">
      <c r="A7" s="20" t="s">
        <v>66</v>
      </c>
      <c r="C7" s="20" t="s">
        <v>68</v>
      </c>
      <c r="E7" s="20" t="s">
        <v>69</v>
      </c>
      <c r="G7" s="20" t="s">
        <v>70</v>
      </c>
      <c r="I7" s="20" t="s">
        <v>64</v>
      </c>
      <c r="K7" s="20" t="s">
        <v>71</v>
      </c>
      <c r="M7" s="20" t="s">
        <v>72</v>
      </c>
      <c r="O7" s="20" t="s">
        <v>73</v>
      </c>
      <c r="Q7" s="20" t="s">
        <v>71</v>
      </c>
      <c r="S7" s="20" t="s">
        <v>65</v>
      </c>
      <c r="U7" s="11"/>
    </row>
    <row r="8" spans="1:21" ht="18.75">
      <c r="A8" s="2" t="s">
        <v>74</v>
      </c>
      <c r="C8" s="6" t="s">
        <v>75</v>
      </c>
      <c r="E8" s="1" t="s">
        <v>76</v>
      </c>
      <c r="G8" s="6" t="s">
        <v>77</v>
      </c>
      <c r="I8" s="4">
        <v>0</v>
      </c>
      <c r="J8" s="4"/>
      <c r="K8" s="4">
        <v>2548243725</v>
      </c>
      <c r="L8" s="4"/>
      <c r="M8" s="4">
        <v>1020715104</v>
      </c>
      <c r="N8" s="4"/>
      <c r="O8" s="4">
        <v>3140438426</v>
      </c>
      <c r="P8" s="4"/>
      <c r="Q8" s="4">
        <v>428520403</v>
      </c>
      <c r="S8" s="7">
        <f>Q8/2879880100734</f>
        <v>1.4879800130942336E-4</v>
      </c>
      <c r="U8" s="4"/>
    </row>
    <row r="9" spans="1:21" ht="18.75">
      <c r="A9" s="2" t="s">
        <v>74</v>
      </c>
      <c r="C9" s="6" t="s">
        <v>78</v>
      </c>
      <c r="E9" s="1" t="s">
        <v>76</v>
      </c>
      <c r="G9" s="6" t="s">
        <v>77</v>
      </c>
      <c r="I9" s="4">
        <v>0</v>
      </c>
      <c r="J9" s="4"/>
      <c r="K9" s="4">
        <v>5459264</v>
      </c>
      <c r="L9" s="4"/>
      <c r="M9" s="4">
        <v>22344</v>
      </c>
      <c r="N9" s="4"/>
      <c r="O9" s="4">
        <v>0</v>
      </c>
      <c r="P9" s="4"/>
      <c r="Q9" s="4">
        <v>5481608</v>
      </c>
      <c r="S9" s="7">
        <f t="shared" ref="S9:S15" si="0">Q9/2879880100734</f>
        <v>1.9034153535082566E-6</v>
      </c>
      <c r="U9" s="5"/>
    </row>
    <row r="10" spans="1:21" ht="18.75">
      <c r="A10" s="2" t="s">
        <v>79</v>
      </c>
      <c r="C10" s="6" t="s">
        <v>80</v>
      </c>
      <c r="E10" s="1" t="s">
        <v>76</v>
      </c>
      <c r="G10" s="6" t="s">
        <v>77</v>
      </c>
      <c r="I10" s="4">
        <v>0</v>
      </c>
      <c r="J10" s="4"/>
      <c r="K10" s="4">
        <v>8992190</v>
      </c>
      <c r="L10" s="4"/>
      <c r="M10" s="4">
        <v>530036843</v>
      </c>
      <c r="N10" s="4"/>
      <c r="O10" s="4">
        <v>0</v>
      </c>
      <c r="P10" s="4"/>
      <c r="Q10" s="4">
        <v>539029033</v>
      </c>
      <c r="S10" s="7">
        <f t="shared" si="0"/>
        <v>1.8717065091099338E-4</v>
      </c>
      <c r="U10" s="5"/>
    </row>
    <row r="11" spans="1:21" ht="18.75">
      <c r="A11" s="2" t="s">
        <v>81</v>
      </c>
      <c r="C11" s="6" t="s">
        <v>82</v>
      </c>
      <c r="E11" s="1" t="s">
        <v>76</v>
      </c>
      <c r="G11" s="6" t="s">
        <v>77</v>
      </c>
      <c r="I11" s="4">
        <v>0</v>
      </c>
      <c r="J11" s="4"/>
      <c r="K11" s="4">
        <v>31153565177</v>
      </c>
      <c r="L11" s="4"/>
      <c r="M11" s="4">
        <v>81281634842</v>
      </c>
      <c r="N11" s="4"/>
      <c r="O11" s="4">
        <v>107840904799</v>
      </c>
      <c r="P11" s="4"/>
      <c r="Q11" s="4">
        <v>4594295220</v>
      </c>
      <c r="S11" s="7">
        <f t="shared" si="0"/>
        <v>1.5953078111929188E-3</v>
      </c>
      <c r="U11" s="5"/>
    </row>
    <row r="12" spans="1:21" ht="18.75">
      <c r="A12" s="2" t="s">
        <v>83</v>
      </c>
      <c r="C12" s="6" t="s">
        <v>84</v>
      </c>
      <c r="E12" s="1" t="s">
        <v>76</v>
      </c>
      <c r="G12" s="6" t="s">
        <v>77</v>
      </c>
      <c r="I12" s="4">
        <v>0</v>
      </c>
      <c r="J12" s="4"/>
      <c r="K12" s="4">
        <v>2965095</v>
      </c>
      <c r="L12" s="4"/>
      <c r="M12" s="4">
        <v>12185</v>
      </c>
      <c r="N12" s="4"/>
      <c r="O12" s="4">
        <v>0</v>
      </c>
      <c r="P12" s="4"/>
      <c r="Q12" s="4">
        <v>2977280</v>
      </c>
      <c r="S12" s="7">
        <f t="shared" si="0"/>
        <v>1.0338208174851362E-6</v>
      </c>
      <c r="U12" s="5"/>
    </row>
    <row r="13" spans="1:21" ht="18.75">
      <c r="A13" s="2" t="s">
        <v>85</v>
      </c>
      <c r="C13" s="6" t="s">
        <v>86</v>
      </c>
      <c r="E13" s="1" t="s">
        <v>76</v>
      </c>
      <c r="G13" s="6" t="s">
        <v>77</v>
      </c>
      <c r="I13" s="4">
        <v>0</v>
      </c>
      <c r="J13" s="4"/>
      <c r="K13" s="4">
        <v>1032163177</v>
      </c>
      <c r="L13" s="4"/>
      <c r="M13" s="4">
        <v>4224408</v>
      </c>
      <c r="N13" s="4"/>
      <c r="O13" s="4">
        <v>0</v>
      </c>
      <c r="P13" s="4"/>
      <c r="Q13" s="4">
        <v>1036387585</v>
      </c>
      <c r="S13" s="7">
        <f t="shared" si="0"/>
        <v>3.5987178241755761E-4</v>
      </c>
      <c r="U13" s="5"/>
    </row>
    <row r="14" spans="1:21" ht="18.75">
      <c r="A14" s="2" t="s">
        <v>74</v>
      </c>
      <c r="C14" s="6" t="s">
        <v>87</v>
      </c>
      <c r="E14" s="1" t="s">
        <v>88</v>
      </c>
      <c r="G14" s="6" t="s">
        <v>77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f t="shared" si="0"/>
        <v>3.7154324575085164E-4</v>
      </c>
      <c r="U14" s="5"/>
    </row>
    <row r="15" spans="1:21" ht="18.75">
      <c r="A15" s="2" t="s">
        <v>85</v>
      </c>
      <c r="C15" s="6" t="s">
        <v>89</v>
      </c>
      <c r="E15" s="1" t="s">
        <v>88</v>
      </c>
      <c r="G15" s="6" t="s">
        <v>77</v>
      </c>
      <c r="I15" s="4">
        <v>0</v>
      </c>
      <c r="J15" s="4"/>
      <c r="K15" s="4">
        <v>9496000</v>
      </c>
      <c r="L15" s="4"/>
      <c r="M15" s="4">
        <v>0</v>
      </c>
      <c r="N15" s="4"/>
      <c r="O15" s="4">
        <v>0</v>
      </c>
      <c r="P15" s="4"/>
      <c r="Q15" s="4">
        <v>9496000</v>
      </c>
      <c r="S15" s="7">
        <f t="shared" si="0"/>
        <v>3.2973594968692405E-6</v>
      </c>
      <c r="U15" s="5"/>
    </row>
    <row r="16" spans="1:21" ht="19.5" thickBot="1">
      <c r="C16" s="6"/>
      <c r="G16" s="6"/>
      <c r="I16" s="4"/>
      <c r="J16" s="4"/>
      <c r="K16" s="8">
        <f>SUM(K8:K15)</f>
        <v>35830884628</v>
      </c>
      <c r="L16" s="4"/>
      <c r="M16" s="8">
        <f>SUM(M8:M15)</f>
        <v>82836645726</v>
      </c>
      <c r="N16" s="4"/>
      <c r="O16" s="8">
        <f>SUM(O8:O15)</f>
        <v>110981343225</v>
      </c>
      <c r="P16" s="4"/>
      <c r="Q16" s="8">
        <f>SUM(Q8:Q15)</f>
        <v>7686187129</v>
      </c>
      <c r="S16" s="9">
        <f>SUM(S8:S15)</f>
        <v>2.6689260872496071E-3</v>
      </c>
    </row>
    <row r="17" spans="3:19" ht="19.5" thickTop="1">
      <c r="C17" s="6"/>
      <c r="G17" s="6"/>
      <c r="I17" s="4"/>
      <c r="J17" s="4"/>
      <c r="K17" s="4"/>
      <c r="L17" s="4"/>
      <c r="M17" s="4"/>
      <c r="N17" s="4"/>
      <c r="O17" s="4"/>
      <c r="P17" s="4"/>
      <c r="Q17" s="4"/>
      <c r="S17" s="6"/>
    </row>
    <row r="18" spans="3:19" ht="18.75">
      <c r="G18" s="6"/>
      <c r="I18" s="4"/>
      <c r="J18" s="4"/>
      <c r="K18" s="4"/>
      <c r="L18" s="4"/>
      <c r="M18" s="4"/>
      <c r="N18" s="4"/>
      <c r="O18" s="4"/>
      <c r="P18" s="4"/>
      <c r="Q18" s="4"/>
      <c r="S18" s="6"/>
    </row>
    <row r="19" spans="3:19" ht="18.75">
      <c r="I19" s="4"/>
      <c r="J19" s="4"/>
      <c r="K19" s="4"/>
      <c r="L19" s="4"/>
      <c r="M19" s="4"/>
      <c r="N19" s="4"/>
      <c r="O19" s="4"/>
      <c r="P19" s="4"/>
      <c r="Q19" s="4"/>
    </row>
    <row r="20" spans="3:19">
      <c r="K20" s="10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="60" zoomScaleNormal="100" workbookViewId="0">
      <selection activeCell="A4" sqref="A4:R4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3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23.25">
      <c r="A4" s="21" t="str">
        <f>سهام!A4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6" spans="1:18" ht="23.25">
      <c r="A6" s="20" t="s">
        <v>91</v>
      </c>
      <c r="B6" s="20" t="s">
        <v>91</v>
      </c>
      <c r="C6" s="20" t="s">
        <v>91</v>
      </c>
      <c r="D6" s="20" t="s">
        <v>91</v>
      </c>
      <c r="E6" s="20" t="s">
        <v>91</v>
      </c>
      <c r="F6" s="20" t="s">
        <v>91</v>
      </c>
      <c r="H6" s="20" t="s">
        <v>92</v>
      </c>
      <c r="I6" s="20" t="s">
        <v>92</v>
      </c>
      <c r="J6" s="20" t="s">
        <v>92</v>
      </c>
      <c r="K6" s="20" t="s">
        <v>92</v>
      </c>
      <c r="L6" s="20" t="s">
        <v>92</v>
      </c>
      <c r="N6" s="20" t="s">
        <v>93</v>
      </c>
      <c r="O6" s="20" t="s">
        <v>93</v>
      </c>
      <c r="P6" s="20" t="s">
        <v>93</v>
      </c>
      <c r="Q6" s="20" t="s">
        <v>93</v>
      </c>
      <c r="R6" s="20" t="s">
        <v>93</v>
      </c>
    </row>
    <row r="7" spans="1:18" ht="23.25">
      <c r="A7" s="20" t="s">
        <v>94</v>
      </c>
      <c r="C7" s="20" t="s">
        <v>95</v>
      </c>
      <c r="F7" s="20" t="s">
        <v>64</v>
      </c>
      <c r="H7" s="20" t="s">
        <v>96</v>
      </c>
      <c r="J7" s="20" t="s">
        <v>97</v>
      </c>
      <c r="L7" s="20" t="s">
        <v>98</v>
      </c>
      <c r="N7" s="20" t="s">
        <v>96</v>
      </c>
      <c r="P7" s="20" t="s">
        <v>97</v>
      </c>
      <c r="R7" s="20" t="s">
        <v>98</v>
      </c>
    </row>
    <row r="8" spans="1:18" ht="18.75">
      <c r="A8" s="2" t="s">
        <v>74</v>
      </c>
      <c r="C8" s="4">
        <v>11</v>
      </c>
      <c r="D8" s="4"/>
      <c r="E8" s="4"/>
      <c r="F8" s="4">
        <v>0</v>
      </c>
      <c r="G8" s="4"/>
      <c r="H8" s="4">
        <v>7985104</v>
      </c>
      <c r="I8" s="4"/>
      <c r="J8" s="4">
        <v>0</v>
      </c>
      <c r="K8" s="4"/>
      <c r="L8" s="4">
        <v>7985104</v>
      </c>
      <c r="M8" s="4"/>
      <c r="N8" s="4">
        <v>9669418</v>
      </c>
      <c r="O8" s="4"/>
      <c r="P8" s="4">
        <v>0</v>
      </c>
      <c r="Q8" s="4"/>
      <c r="R8" s="4">
        <v>9669418</v>
      </c>
    </row>
    <row r="9" spans="1:18" ht="18.75">
      <c r="A9" s="2" t="s">
        <v>74</v>
      </c>
      <c r="C9" s="4">
        <v>17</v>
      </c>
      <c r="D9" s="4"/>
      <c r="E9" s="4"/>
      <c r="F9" s="4">
        <v>0</v>
      </c>
      <c r="G9" s="4"/>
      <c r="H9" s="4">
        <v>22344</v>
      </c>
      <c r="I9" s="4"/>
      <c r="J9" s="4">
        <v>0</v>
      </c>
      <c r="K9" s="4"/>
      <c r="L9" s="4">
        <v>22344</v>
      </c>
      <c r="M9" s="4"/>
      <c r="N9" s="4">
        <v>88828</v>
      </c>
      <c r="O9" s="4"/>
      <c r="P9" s="4">
        <v>0</v>
      </c>
      <c r="Q9" s="4"/>
      <c r="R9" s="4">
        <v>88828</v>
      </c>
    </row>
    <row r="10" spans="1:18" ht="18.75">
      <c r="A10" s="2" t="s">
        <v>79</v>
      </c>
      <c r="C10" s="4">
        <v>31</v>
      </c>
      <c r="D10" s="4"/>
      <c r="E10" s="4"/>
      <c r="F10" s="4">
        <v>0</v>
      </c>
      <c r="G10" s="4"/>
      <c r="H10" s="4">
        <v>36843</v>
      </c>
      <c r="I10" s="4"/>
      <c r="J10" s="4">
        <v>0</v>
      </c>
      <c r="K10" s="4"/>
      <c r="L10" s="4">
        <v>36843</v>
      </c>
      <c r="M10" s="4"/>
      <c r="N10" s="4">
        <v>76752</v>
      </c>
      <c r="O10" s="4"/>
      <c r="P10" s="4">
        <v>0</v>
      </c>
      <c r="Q10" s="4"/>
      <c r="R10" s="4">
        <v>76752</v>
      </c>
    </row>
    <row r="11" spans="1:18" ht="18.75">
      <c r="A11" s="2" t="s">
        <v>81</v>
      </c>
      <c r="C11" s="4">
        <v>17</v>
      </c>
      <c r="D11" s="4"/>
      <c r="E11" s="4"/>
      <c r="F11" s="4">
        <v>0</v>
      </c>
      <c r="G11" s="4"/>
      <c r="H11" s="4">
        <v>11241258</v>
      </c>
      <c r="I11" s="4"/>
      <c r="J11" s="4">
        <v>0</v>
      </c>
      <c r="K11" s="4"/>
      <c r="L11" s="4">
        <v>11241258</v>
      </c>
      <c r="M11" s="4"/>
      <c r="N11" s="4">
        <v>67134879</v>
      </c>
      <c r="O11" s="4"/>
      <c r="P11" s="4">
        <v>0</v>
      </c>
      <c r="Q11" s="4"/>
      <c r="R11" s="4">
        <v>67134879</v>
      </c>
    </row>
    <row r="12" spans="1:18" ht="18.75">
      <c r="A12" s="2" t="s">
        <v>83</v>
      </c>
      <c r="C12" s="4">
        <v>17</v>
      </c>
      <c r="D12" s="4"/>
      <c r="E12" s="4"/>
      <c r="F12" s="4">
        <v>0</v>
      </c>
      <c r="G12" s="4"/>
      <c r="H12" s="4">
        <v>12185</v>
      </c>
      <c r="I12" s="4"/>
      <c r="J12" s="4">
        <v>0</v>
      </c>
      <c r="K12" s="4"/>
      <c r="L12" s="4">
        <v>12185</v>
      </c>
      <c r="M12" s="4"/>
      <c r="N12" s="4">
        <v>50505</v>
      </c>
      <c r="O12" s="4"/>
      <c r="P12" s="4">
        <v>0</v>
      </c>
      <c r="Q12" s="4"/>
      <c r="R12" s="4">
        <v>50505</v>
      </c>
    </row>
    <row r="13" spans="1:18" ht="18.75">
      <c r="A13" s="2" t="s">
        <v>85</v>
      </c>
      <c r="C13" s="4">
        <v>17</v>
      </c>
      <c r="D13" s="4"/>
      <c r="E13" s="4"/>
      <c r="F13" s="4">
        <v>0</v>
      </c>
      <c r="G13" s="4"/>
      <c r="H13" s="4">
        <v>4224408</v>
      </c>
      <c r="I13" s="4"/>
      <c r="J13" s="4">
        <v>0</v>
      </c>
      <c r="K13" s="4"/>
      <c r="L13" s="4">
        <v>4224408</v>
      </c>
      <c r="M13" s="4"/>
      <c r="N13" s="4">
        <v>8676114</v>
      </c>
      <c r="O13" s="4"/>
      <c r="P13" s="4">
        <v>0</v>
      </c>
      <c r="Q13" s="4"/>
      <c r="R13" s="4">
        <v>8676114</v>
      </c>
    </row>
    <row r="14" spans="1:18" ht="19.5" thickBot="1">
      <c r="C14" s="4"/>
      <c r="D14" s="4"/>
      <c r="E14" s="4"/>
      <c r="F14" s="4"/>
      <c r="G14" s="4"/>
      <c r="H14" s="8">
        <f>SUM(H8:H13)</f>
        <v>23522142</v>
      </c>
      <c r="I14" s="4"/>
      <c r="J14" s="8">
        <f>SUM(J8:J13)</f>
        <v>0</v>
      </c>
      <c r="K14" s="4"/>
      <c r="L14" s="8">
        <f>SUM(L8:L13)</f>
        <v>23522142</v>
      </c>
      <c r="M14" s="4"/>
      <c r="N14" s="8">
        <f>SUM(N8:N13)</f>
        <v>85696496</v>
      </c>
      <c r="O14" s="4"/>
      <c r="P14" s="8">
        <f>SUM(P8:P13)</f>
        <v>0</v>
      </c>
      <c r="Q14" s="4"/>
      <c r="R14" s="8">
        <f>SUM(R8:R13)</f>
        <v>85696496</v>
      </c>
    </row>
    <row r="15" spans="1:18" ht="19.5" thickTop="1">
      <c r="C15" s="4"/>
      <c r="D15" s="4"/>
      <c r="E15" s="4"/>
      <c r="F15" s="4"/>
      <c r="G15" s="4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8.7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3:18" ht="18.7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view="pageBreakPreview" zoomScale="60" zoomScaleNormal="100" workbookViewId="0">
      <selection activeCell="O18" sqref="O18:O21"/>
    </sheetView>
  </sheetViews>
  <sheetFormatPr defaultRowHeight="1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3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3.25">
      <c r="A4" s="21" t="str">
        <f>سهام!A4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3.25">
      <c r="A6" s="21" t="s">
        <v>2</v>
      </c>
      <c r="C6" s="20" t="s">
        <v>100</v>
      </c>
      <c r="D6" s="20" t="s">
        <v>100</v>
      </c>
      <c r="E6" s="20" t="s">
        <v>100</v>
      </c>
      <c r="F6" s="20" t="s">
        <v>100</v>
      </c>
      <c r="G6" s="20" t="s">
        <v>100</v>
      </c>
      <c r="I6" s="20" t="s">
        <v>92</v>
      </c>
      <c r="J6" s="20" t="s">
        <v>92</v>
      </c>
      <c r="K6" s="20" t="s">
        <v>92</v>
      </c>
      <c r="L6" s="20" t="s">
        <v>92</v>
      </c>
      <c r="M6" s="20" t="s">
        <v>92</v>
      </c>
      <c r="O6" s="20" t="s">
        <v>93</v>
      </c>
      <c r="P6" s="20" t="s">
        <v>93</v>
      </c>
      <c r="Q6" s="20" t="s">
        <v>93</v>
      </c>
      <c r="R6" s="20" t="s">
        <v>93</v>
      </c>
      <c r="S6" s="20" t="s">
        <v>93</v>
      </c>
    </row>
    <row r="7" spans="1:19" ht="23.25">
      <c r="A7" s="20" t="s">
        <v>2</v>
      </c>
      <c r="C7" s="20" t="s">
        <v>101</v>
      </c>
      <c r="E7" s="20" t="s">
        <v>102</v>
      </c>
      <c r="G7" s="20" t="s">
        <v>103</v>
      </c>
      <c r="I7" s="20" t="s">
        <v>104</v>
      </c>
      <c r="K7" s="20" t="s">
        <v>97</v>
      </c>
      <c r="M7" s="20" t="s">
        <v>105</v>
      </c>
      <c r="O7" s="20" t="s">
        <v>104</v>
      </c>
      <c r="Q7" s="20" t="s">
        <v>97</v>
      </c>
      <c r="S7" s="20" t="s">
        <v>105</v>
      </c>
    </row>
    <row r="8" spans="1:19" ht="18.75">
      <c r="A8" s="2" t="s">
        <v>49</v>
      </c>
      <c r="C8" s="6" t="s">
        <v>135</v>
      </c>
      <c r="E8" s="4">
        <v>8568762</v>
      </c>
      <c r="G8" s="4">
        <v>105</v>
      </c>
      <c r="H8" s="4"/>
      <c r="I8" s="4">
        <v>899720010</v>
      </c>
      <c r="J8" s="4"/>
      <c r="K8" s="4">
        <v>53333918</v>
      </c>
      <c r="L8" s="4"/>
      <c r="M8" s="4">
        <v>846386092</v>
      </c>
      <c r="N8" s="4"/>
      <c r="O8" s="4">
        <v>899720010</v>
      </c>
      <c r="P8" s="4"/>
      <c r="Q8" s="4">
        <v>53333918</v>
      </c>
      <c r="R8" s="4"/>
      <c r="S8" s="4">
        <v>846386092</v>
      </c>
    </row>
    <row r="9" spans="1:19" ht="18.75">
      <c r="A9" s="2" t="s">
        <v>52</v>
      </c>
      <c r="C9" s="6" t="s">
        <v>106</v>
      </c>
      <c r="E9" s="4">
        <v>1600000</v>
      </c>
      <c r="G9" s="4">
        <v>600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960000000</v>
      </c>
      <c r="P9" s="4"/>
      <c r="Q9" s="4">
        <v>89981378</v>
      </c>
      <c r="R9" s="4"/>
      <c r="S9" s="4">
        <v>870018622</v>
      </c>
    </row>
    <row r="10" spans="1:19" ht="18.75">
      <c r="A10" s="2" t="s">
        <v>21</v>
      </c>
      <c r="C10" s="6" t="s">
        <v>107</v>
      </c>
      <c r="E10" s="4">
        <v>550000</v>
      </c>
      <c r="G10" s="4">
        <v>27500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15125000000</v>
      </c>
      <c r="P10" s="4"/>
      <c r="Q10" s="4">
        <v>0</v>
      </c>
      <c r="R10" s="4"/>
      <c r="S10" s="4">
        <v>15125000000</v>
      </c>
    </row>
    <row r="11" spans="1:19" ht="18.75">
      <c r="A11" s="2" t="s">
        <v>28</v>
      </c>
      <c r="C11" s="6" t="s">
        <v>108</v>
      </c>
      <c r="E11" s="4">
        <v>600000</v>
      </c>
      <c r="G11" s="4">
        <v>5700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3420000000</v>
      </c>
      <c r="P11" s="4"/>
      <c r="Q11" s="4">
        <f>431849192+13051771</f>
        <v>444900963</v>
      </c>
      <c r="R11" s="4"/>
      <c r="S11" s="4">
        <f>O11-Q11</f>
        <v>2975099037</v>
      </c>
    </row>
    <row r="12" spans="1:19" ht="18.75">
      <c r="A12" s="2" t="s">
        <v>25</v>
      </c>
      <c r="C12" s="6" t="s">
        <v>136</v>
      </c>
      <c r="E12" s="4">
        <v>1123919</v>
      </c>
      <c r="G12" s="4">
        <v>7220</v>
      </c>
      <c r="H12" s="4"/>
      <c r="I12" s="4">
        <v>8114695180</v>
      </c>
      <c r="J12" s="4"/>
      <c r="K12" s="4">
        <v>82522324</v>
      </c>
      <c r="L12" s="4"/>
      <c r="M12" s="4">
        <v>8032172856</v>
      </c>
      <c r="N12" s="4"/>
      <c r="O12" s="4">
        <v>8114695180</v>
      </c>
      <c r="P12" s="4"/>
      <c r="Q12" s="4">
        <v>82522324</v>
      </c>
      <c r="R12" s="4"/>
      <c r="S12" s="4">
        <v>8032172856</v>
      </c>
    </row>
    <row r="13" spans="1:19" ht="18.75">
      <c r="A13" s="2" t="s">
        <v>56</v>
      </c>
      <c r="C13" s="6" t="s">
        <v>5</v>
      </c>
      <c r="E13" s="4">
        <v>5000000</v>
      </c>
      <c r="G13" s="4">
        <v>540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2700000000</v>
      </c>
      <c r="P13" s="4"/>
      <c r="Q13" s="4">
        <v>345161290</v>
      </c>
      <c r="R13" s="4"/>
      <c r="S13" s="4">
        <v>2354838710</v>
      </c>
    </row>
    <row r="14" spans="1:19" ht="18.75">
      <c r="A14" s="2" t="s">
        <v>137</v>
      </c>
      <c r="C14" s="4">
        <v>0</v>
      </c>
      <c r="E14" s="4">
        <v>0</v>
      </c>
      <c r="G14" s="4">
        <v>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-1500000000</v>
      </c>
      <c r="P14" s="4"/>
      <c r="Q14" s="4">
        <v>0</v>
      </c>
      <c r="R14" s="4"/>
      <c r="S14" s="4">
        <v>-1500000000</v>
      </c>
    </row>
    <row r="15" spans="1:19" ht="18.75">
      <c r="A15" s="2" t="s">
        <v>18</v>
      </c>
      <c r="C15" s="6" t="s">
        <v>5</v>
      </c>
      <c r="E15" s="4">
        <v>2000000</v>
      </c>
      <c r="G15" s="4">
        <v>220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440000000</v>
      </c>
      <c r="P15" s="4"/>
      <c r="Q15" s="4">
        <v>0</v>
      </c>
      <c r="R15" s="4"/>
      <c r="S15" s="4">
        <v>440000000</v>
      </c>
    </row>
    <row r="16" spans="1:19" ht="19.5" thickBot="1">
      <c r="E16" s="4"/>
      <c r="G16" s="4"/>
      <c r="H16" s="4"/>
      <c r="I16" s="8">
        <f>SUM(I8:I15)</f>
        <v>9014415190</v>
      </c>
      <c r="J16" s="4"/>
      <c r="K16" s="8">
        <f>SUM(K8:K15)</f>
        <v>135856242</v>
      </c>
      <c r="L16" s="4"/>
      <c r="M16" s="8">
        <f>SUM(M8:M15)</f>
        <v>8878558948</v>
      </c>
      <c r="N16" s="4"/>
      <c r="O16" s="8">
        <f>SUM(O8:O15)</f>
        <v>30159415190</v>
      </c>
      <c r="P16" s="4"/>
      <c r="Q16" s="8">
        <f>SUM(Q8:Q15)</f>
        <v>1015899873</v>
      </c>
      <c r="R16" s="4"/>
      <c r="S16" s="8">
        <f>SUM(S8:S15)</f>
        <v>29143515317</v>
      </c>
    </row>
    <row r="17" spans="1:19" ht="19.5" thickTop="1">
      <c r="E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8.75">
      <c r="A18" s="6"/>
      <c r="C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I19" s="10"/>
      <c r="K19" s="10"/>
      <c r="O19" s="10"/>
    </row>
    <row r="21" spans="1:19">
      <c r="O21" s="3"/>
    </row>
    <row r="22" spans="1:19" ht="18.75">
      <c r="E22" s="12"/>
      <c r="O22" s="3"/>
    </row>
    <row r="24" spans="1:19">
      <c r="O24" s="10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9"/>
  <sheetViews>
    <sheetView rightToLeft="1" view="pageBreakPreview" topLeftCell="A39" zoomScale="60" zoomScaleNormal="100" workbookViewId="0">
      <selection activeCell="E39" sqref="E38:E39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3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3.25">
      <c r="A4" s="21" t="str">
        <f>'درآمد سود سهام'!A4:S4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3.25">
      <c r="A6" s="21" t="s">
        <v>2</v>
      </c>
      <c r="C6" s="20" t="s">
        <v>92</v>
      </c>
      <c r="D6" s="20" t="s">
        <v>92</v>
      </c>
      <c r="E6" s="20" t="s">
        <v>92</v>
      </c>
      <c r="F6" s="20" t="s">
        <v>92</v>
      </c>
      <c r="G6" s="20" t="s">
        <v>92</v>
      </c>
      <c r="H6" s="20" t="s">
        <v>92</v>
      </c>
      <c r="I6" s="20" t="s">
        <v>92</v>
      </c>
      <c r="K6" s="20" t="s">
        <v>93</v>
      </c>
      <c r="L6" s="20" t="s">
        <v>93</v>
      </c>
      <c r="M6" s="20" t="s">
        <v>93</v>
      </c>
      <c r="N6" s="20" t="s">
        <v>93</v>
      </c>
      <c r="O6" s="20" t="s">
        <v>93</v>
      </c>
      <c r="P6" s="20" t="s">
        <v>93</v>
      </c>
      <c r="Q6" s="20" t="s">
        <v>93</v>
      </c>
    </row>
    <row r="7" spans="1:17" ht="23.25">
      <c r="A7" s="20" t="s">
        <v>2</v>
      </c>
      <c r="C7" s="20" t="s">
        <v>6</v>
      </c>
      <c r="E7" s="20" t="s">
        <v>109</v>
      </c>
      <c r="G7" s="20" t="s">
        <v>110</v>
      </c>
      <c r="I7" s="20" t="s">
        <v>111</v>
      </c>
      <c r="K7" s="20" t="s">
        <v>6</v>
      </c>
      <c r="M7" s="20" t="s">
        <v>109</v>
      </c>
      <c r="O7" s="20" t="s">
        <v>110</v>
      </c>
      <c r="Q7" s="20" t="s">
        <v>111</v>
      </c>
    </row>
    <row r="8" spans="1:17" ht="18.75">
      <c r="A8" s="2" t="s">
        <v>44</v>
      </c>
      <c r="C8" s="4">
        <v>5430800</v>
      </c>
      <c r="D8" s="4"/>
      <c r="E8" s="4">
        <v>94257578480</v>
      </c>
      <c r="F8" s="4"/>
      <c r="G8" s="4">
        <v>97334715922</v>
      </c>
      <c r="H8" s="4"/>
      <c r="I8" s="4">
        <v>-3077137441</v>
      </c>
      <c r="J8" s="4"/>
      <c r="K8" s="4">
        <v>5430800</v>
      </c>
      <c r="L8" s="4"/>
      <c r="M8" s="4">
        <v>94257578480</v>
      </c>
      <c r="N8" s="4"/>
      <c r="O8" s="4">
        <v>83514589867</v>
      </c>
      <c r="P8" s="4"/>
      <c r="Q8" s="4">
        <v>10742988613</v>
      </c>
    </row>
    <row r="9" spans="1:17" ht="18.75">
      <c r="A9" s="2" t="s">
        <v>42</v>
      </c>
      <c r="C9" s="4">
        <v>1800000</v>
      </c>
      <c r="D9" s="4"/>
      <c r="E9" s="4">
        <v>17087719500</v>
      </c>
      <c r="F9" s="4"/>
      <c r="G9" s="4">
        <v>14296427100</v>
      </c>
      <c r="H9" s="4"/>
      <c r="I9" s="4">
        <v>2791292400</v>
      </c>
      <c r="J9" s="4"/>
      <c r="K9" s="4">
        <v>1800000</v>
      </c>
      <c r="L9" s="4"/>
      <c r="M9" s="4">
        <v>17087719500</v>
      </c>
      <c r="N9" s="4"/>
      <c r="O9" s="4">
        <v>14904785700</v>
      </c>
      <c r="P9" s="4"/>
      <c r="Q9" s="4">
        <v>2182933800</v>
      </c>
    </row>
    <row r="10" spans="1:17" ht="18.75">
      <c r="A10" s="2" t="s">
        <v>16</v>
      </c>
      <c r="C10" s="4">
        <v>12418268</v>
      </c>
      <c r="D10" s="4"/>
      <c r="E10" s="4">
        <v>44081778499</v>
      </c>
      <c r="F10" s="4"/>
      <c r="G10" s="4">
        <v>51266207255</v>
      </c>
      <c r="H10" s="4"/>
      <c r="I10" s="4">
        <v>-7184428755</v>
      </c>
      <c r="J10" s="4"/>
      <c r="K10" s="4">
        <v>12418268</v>
      </c>
      <c r="L10" s="4"/>
      <c r="M10" s="4">
        <v>44081778499</v>
      </c>
      <c r="N10" s="4"/>
      <c r="O10" s="4">
        <v>48451688773</v>
      </c>
      <c r="P10" s="4"/>
      <c r="Q10" s="4">
        <v>-4369910273</v>
      </c>
    </row>
    <row r="11" spans="1:17" ht="18.75">
      <c r="A11" s="2" t="s">
        <v>38</v>
      </c>
      <c r="C11" s="4">
        <v>5200000</v>
      </c>
      <c r="D11" s="4"/>
      <c r="E11" s="4">
        <v>52879483800</v>
      </c>
      <c r="F11" s="4"/>
      <c r="G11" s="4">
        <v>56704588200</v>
      </c>
      <c r="H11" s="4"/>
      <c r="I11" s="4">
        <v>-3825104400</v>
      </c>
      <c r="J11" s="4"/>
      <c r="K11" s="4">
        <v>5200000</v>
      </c>
      <c r="L11" s="4"/>
      <c r="M11" s="4">
        <v>52879483800</v>
      </c>
      <c r="N11" s="4"/>
      <c r="O11" s="4">
        <v>47555352000</v>
      </c>
      <c r="P11" s="4"/>
      <c r="Q11" s="4">
        <v>5324131800</v>
      </c>
    </row>
    <row r="12" spans="1:17" ht="18.75">
      <c r="A12" s="2" t="s">
        <v>43</v>
      </c>
      <c r="C12" s="4">
        <v>7000000</v>
      </c>
      <c r="D12" s="4"/>
      <c r="E12" s="4">
        <v>27019273050</v>
      </c>
      <c r="F12" s="4"/>
      <c r="G12" s="4">
        <v>28334401200</v>
      </c>
      <c r="H12" s="4"/>
      <c r="I12" s="4">
        <v>-1315128150</v>
      </c>
      <c r="J12" s="4"/>
      <c r="K12" s="4">
        <v>7000000</v>
      </c>
      <c r="L12" s="4"/>
      <c r="M12" s="4">
        <v>27019273050</v>
      </c>
      <c r="N12" s="4"/>
      <c r="O12" s="4">
        <v>33498057376</v>
      </c>
      <c r="P12" s="4"/>
      <c r="Q12" s="4">
        <v>-6478784326</v>
      </c>
    </row>
    <row r="13" spans="1:17" ht="18.75">
      <c r="A13" s="2" t="s">
        <v>20</v>
      </c>
      <c r="C13" s="4">
        <v>11200000</v>
      </c>
      <c r="D13" s="4"/>
      <c r="E13" s="4">
        <v>134379655200</v>
      </c>
      <c r="F13" s="4"/>
      <c r="G13" s="4">
        <v>153195033600</v>
      </c>
      <c r="H13" s="4"/>
      <c r="I13" s="4">
        <v>-18815378400</v>
      </c>
      <c r="J13" s="4"/>
      <c r="K13" s="4">
        <v>11200000</v>
      </c>
      <c r="L13" s="4"/>
      <c r="M13" s="4">
        <v>134379655200</v>
      </c>
      <c r="N13" s="4"/>
      <c r="O13" s="4">
        <v>140286635880</v>
      </c>
      <c r="P13" s="4"/>
      <c r="Q13" s="4">
        <v>-5906980680</v>
      </c>
    </row>
    <row r="14" spans="1:17" ht="18.75">
      <c r="A14" s="2" t="s">
        <v>56</v>
      </c>
      <c r="C14" s="4">
        <v>5000000</v>
      </c>
      <c r="D14" s="4"/>
      <c r="E14" s="4">
        <v>39364380000</v>
      </c>
      <c r="F14" s="4"/>
      <c r="G14" s="4">
        <v>40209322500</v>
      </c>
      <c r="H14" s="4"/>
      <c r="I14" s="4">
        <v>-844942500</v>
      </c>
      <c r="J14" s="4"/>
      <c r="K14" s="4">
        <v>5000000</v>
      </c>
      <c r="L14" s="4"/>
      <c r="M14" s="4">
        <v>39364380000</v>
      </c>
      <c r="N14" s="4"/>
      <c r="O14" s="4">
        <v>37383913800</v>
      </c>
      <c r="P14" s="4"/>
      <c r="Q14" s="4">
        <v>1980466200</v>
      </c>
    </row>
    <row r="15" spans="1:17" ht="18.75">
      <c r="A15" s="2" t="s">
        <v>34</v>
      </c>
      <c r="C15" s="4">
        <v>3300000</v>
      </c>
      <c r="D15" s="4"/>
      <c r="E15" s="4">
        <v>26242920000</v>
      </c>
      <c r="F15" s="4"/>
      <c r="G15" s="4">
        <v>29874284055</v>
      </c>
      <c r="H15" s="4"/>
      <c r="I15" s="4">
        <v>-3631364055</v>
      </c>
      <c r="J15" s="4"/>
      <c r="K15" s="4">
        <v>3300000</v>
      </c>
      <c r="L15" s="4"/>
      <c r="M15" s="4">
        <v>26242920000</v>
      </c>
      <c r="N15" s="4"/>
      <c r="O15" s="4">
        <v>28845342900</v>
      </c>
      <c r="P15" s="4"/>
      <c r="Q15" s="4">
        <v>-2602422900</v>
      </c>
    </row>
    <row r="16" spans="1:17" ht="18.75">
      <c r="A16" s="2" t="s">
        <v>22</v>
      </c>
      <c r="C16" s="4">
        <v>5009950</v>
      </c>
      <c r="D16" s="4"/>
      <c r="E16" s="4">
        <v>82620535830</v>
      </c>
      <c r="F16" s="4"/>
      <c r="G16" s="4">
        <v>88048889299</v>
      </c>
      <c r="H16" s="4"/>
      <c r="I16" s="4">
        <v>-5428353468</v>
      </c>
      <c r="J16" s="4"/>
      <c r="K16" s="4">
        <v>5009950</v>
      </c>
      <c r="L16" s="4"/>
      <c r="M16" s="4">
        <v>82620535830</v>
      </c>
      <c r="N16" s="4"/>
      <c r="O16" s="4">
        <v>81428340087</v>
      </c>
      <c r="P16" s="4"/>
      <c r="Q16" s="4">
        <v>1192195743</v>
      </c>
    </row>
    <row r="17" spans="1:17" ht="18.75">
      <c r="A17" s="2" t="s">
        <v>15</v>
      </c>
      <c r="C17" s="4">
        <v>80467959</v>
      </c>
      <c r="D17" s="4"/>
      <c r="E17" s="4">
        <v>156938760651</v>
      </c>
      <c r="F17" s="4"/>
      <c r="G17" s="4">
        <v>164439767413</v>
      </c>
      <c r="H17" s="4"/>
      <c r="I17" s="4">
        <v>-7501006761</v>
      </c>
      <c r="J17" s="4"/>
      <c r="K17" s="4">
        <v>80467959</v>
      </c>
      <c r="L17" s="4"/>
      <c r="M17" s="4">
        <v>156938760651</v>
      </c>
      <c r="N17" s="4"/>
      <c r="O17" s="4">
        <v>126382344961</v>
      </c>
      <c r="P17" s="4"/>
      <c r="Q17" s="4">
        <v>30556415690</v>
      </c>
    </row>
    <row r="18" spans="1:17" ht="18.75">
      <c r="A18" s="2" t="s">
        <v>19</v>
      </c>
      <c r="C18" s="4">
        <v>2000000</v>
      </c>
      <c r="D18" s="4"/>
      <c r="E18" s="4">
        <v>70279335000</v>
      </c>
      <c r="F18" s="4"/>
      <c r="G18" s="4">
        <v>71273385000</v>
      </c>
      <c r="H18" s="4"/>
      <c r="I18" s="4">
        <v>-994050000</v>
      </c>
      <c r="J18" s="4"/>
      <c r="K18" s="4">
        <v>2000000</v>
      </c>
      <c r="L18" s="4"/>
      <c r="M18" s="4">
        <v>70279335000</v>
      </c>
      <c r="N18" s="4"/>
      <c r="O18" s="4">
        <v>71173980000</v>
      </c>
      <c r="P18" s="4"/>
      <c r="Q18" s="4">
        <v>-894645000</v>
      </c>
    </row>
    <row r="19" spans="1:17" ht="18.75">
      <c r="A19" s="2" t="s">
        <v>133</v>
      </c>
      <c r="C19" s="4">
        <v>110000</v>
      </c>
      <c r="D19" s="4"/>
      <c r="E19" s="4">
        <v>3138215850</v>
      </c>
      <c r="F19" s="4"/>
      <c r="G19" s="4">
        <v>2240532558</v>
      </c>
      <c r="H19" s="4"/>
      <c r="I19" s="4">
        <v>897683292</v>
      </c>
      <c r="J19" s="4"/>
      <c r="K19" s="4">
        <v>110000</v>
      </c>
      <c r="L19" s="4"/>
      <c r="M19" s="4">
        <v>3138215850</v>
      </c>
      <c r="N19" s="4"/>
      <c r="O19" s="4">
        <v>2240532558</v>
      </c>
      <c r="P19" s="4"/>
      <c r="Q19" s="4">
        <v>897683292</v>
      </c>
    </row>
    <row r="20" spans="1:17" ht="18.75">
      <c r="A20" s="2" t="s">
        <v>25</v>
      </c>
      <c r="C20" s="4">
        <v>1123919</v>
      </c>
      <c r="D20" s="4"/>
      <c r="E20" s="4">
        <v>46979592225</v>
      </c>
      <c r="F20" s="4"/>
      <c r="G20" s="4">
        <v>52118857962</v>
      </c>
      <c r="H20" s="4"/>
      <c r="I20" s="4">
        <v>-5139265736</v>
      </c>
      <c r="J20" s="4"/>
      <c r="K20" s="4">
        <v>1123919</v>
      </c>
      <c r="L20" s="4"/>
      <c r="M20" s="4">
        <v>46979592225</v>
      </c>
      <c r="N20" s="4"/>
      <c r="O20" s="4">
        <v>48320270244</v>
      </c>
      <c r="P20" s="4"/>
      <c r="Q20" s="4">
        <v>-1340678018</v>
      </c>
    </row>
    <row r="21" spans="1:17" ht="18.75">
      <c r="A21" s="2" t="s">
        <v>52</v>
      </c>
      <c r="C21" s="4">
        <v>1600000</v>
      </c>
      <c r="D21" s="4"/>
      <c r="E21" s="4">
        <v>11737742400</v>
      </c>
      <c r="F21" s="4"/>
      <c r="G21" s="4">
        <v>11515075200</v>
      </c>
      <c r="H21" s="4"/>
      <c r="I21" s="4">
        <v>222667200</v>
      </c>
      <c r="J21" s="4"/>
      <c r="K21" s="4">
        <v>1600000</v>
      </c>
      <c r="L21" s="4"/>
      <c r="M21" s="4">
        <v>11737742400</v>
      </c>
      <c r="N21" s="4"/>
      <c r="O21" s="4">
        <v>12676125600</v>
      </c>
      <c r="P21" s="4"/>
      <c r="Q21" s="4">
        <v>-938383200</v>
      </c>
    </row>
    <row r="22" spans="1:17" ht="18.75">
      <c r="A22" s="2" t="s">
        <v>31</v>
      </c>
      <c r="C22" s="4">
        <v>2006375</v>
      </c>
      <c r="D22" s="4"/>
      <c r="E22" s="4">
        <v>35361369228</v>
      </c>
      <c r="F22" s="4"/>
      <c r="G22" s="4">
        <v>33406820901</v>
      </c>
      <c r="H22" s="4"/>
      <c r="I22" s="4">
        <v>1954548327</v>
      </c>
      <c r="J22" s="4"/>
      <c r="K22" s="4">
        <v>2006375</v>
      </c>
      <c r="L22" s="4"/>
      <c r="M22" s="4">
        <v>35361369228</v>
      </c>
      <c r="N22" s="4"/>
      <c r="O22" s="4">
        <v>30076110996</v>
      </c>
      <c r="P22" s="4"/>
      <c r="Q22" s="4">
        <v>5285258232</v>
      </c>
    </row>
    <row r="23" spans="1:17" ht="18.75">
      <c r="A23" s="2" t="s">
        <v>59</v>
      </c>
      <c r="C23" s="4">
        <v>500000</v>
      </c>
      <c r="D23" s="4"/>
      <c r="E23" s="4">
        <v>23643479250</v>
      </c>
      <c r="F23" s="4"/>
      <c r="G23" s="4">
        <v>22390976250</v>
      </c>
      <c r="H23" s="4"/>
      <c r="I23" s="4">
        <v>1252503000</v>
      </c>
      <c r="J23" s="4"/>
      <c r="K23" s="4">
        <v>500000</v>
      </c>
      <c r="L23" s="4"/>
      <c r="M23" s="4">
        <v>23643479250</v>
      </c>
      <c r="N23" s="4"/>
      <c r="O23" s="4">
        <v>20631507750</v>
      </c>
      <c r="P23" s="4"/>
      <c r="Q23" s="4">
        <v>3011971500</v>
      </c>
    </row>
    <row r="24" spans="1:17" ht="18.75">
      <c r="A24" s="2" t="s">
        <v>48</v>
      </c>
      <c r="C24" s="4">
        <v>156594</v>
      </c>
      <c r="D24" s="4"/>
      <c r="E24" s="4">
        <v>9767807172</v>
      </c>
      <c r="F24" s="4"/>
      <c r="G24" s="4">
        <v>9615258152</v>
      </c>
      <c r="H24" s="4"/>
      <c r="I24" s="4">
        <v>152549020</v>
      </c>
      <c r="J24" s="4"/>
      <c r="K24" s="4">
        <v>156594</v>
      </c>
      <c r="L24" s="4"/>
      <c r="M24" s="4">
        <v>9767807172</v>
      </c>
      <c r="N24" s="4"/>
      <c r="O24" s="4">
        <v>9034637901</v>
      </c>
      <c r="P24" s="4"/>
      <c r="Q24" s="4">
        <v>733169271</v>
      </c>
    </row>
    <row r="25" spans="1:17" ht="18.75">
      <c r="A25" s="2" t="s">
        <v>46</v>
      </c>
      <c r="C25" s="4">
        <v>1000000</v>
      </c>
      <c r="D25" s="4"/>
      <c r="E25" s="4">
        <v>34811631000</v>
      </c>
      <c r="F25" s="4"/>
      <c r="G25" s="4">
        <v>35527347000</v>
      </c>
      <c r="H25" s="4"/>
      <c r="I25" s="4">
        <v>-715716000</v>
      </c>
      <c r="J25" s="4"/>
      <c r="K25" s="4">
        <v>1000000</v>
      </c>
      <c r="L25" s="4"/>
      <c r="M25" s="4">
        <v>34811631000</v>
      </c>
      <c r="N25" s="4"/>
      <c r="O25" s="4">
        <v>29387246080</v>
      </c>
      <c r="P25" s="4"/>
      <c r="Q25" s="4">
        <v>5424384920</v>
      </c>
    </row>
    <row r="26" spans="1:17" ht="18.75">
      <c r="A26" s="2" t="s">
        <v>57</v>
      </c>
      <c r="C26" s="4">
        <v>26000000</v>
      </c>
      <c r="D26" s="4"/>
      <c r="E26" s="4">
        <v>144940442400</v>
      </c>
      <c r="F26" s="4"/>
      <c r="G26" s="4">
        <v>147715830000</v>
      </c>
      <c r="H26" s="4"/>
      <c r="I26" s="4">
        <v>-2775387600</v>
      </c>
      <c r="J26" s="4"/>
      <c r="K26" s="4">
        <v>26000000</v>
      </c>
      <c r="L26" s="4"/>
      <c r="M26" s="4">
        <v>144940442400</v>
      </c>
      <c r="N26" s="4"/>
      <c r="O26" s="4">
        <v>139167000099</v>
      </c>
      <c r="P26" s="4"/>
      <c r="Q26" s="4">
        <v>5773442301</v>
      </c>
    </row>
    <row r="27" spans="1:17" ht="18.75">
      <c r="A27" s="2" t="s">
        <v>45</v>
      </c>
      <c r="C27" s="4">
        <v>2826016</v>
      </c>
      <c r="D27" s="4"/>
      <c r="E27" s="4">
        <v>61212494252</v>
      </c>
      <c r="F27" s="4"/>
      <c r="G27" s="4">
        <v>72886019762</v>
      </c>
      <c r="H27" s="4"/>
      <c r="I27" s="4">
        <v>-11673525509</v>
      </c>
      <c r="J27" s="4"/>
      <c r="K27" s="4">
        <v>2826016</v>
      </c>
      <c r="L27" s="4"/>
      <c r="M27" s="4">
        <v>61212494252</v>
      </c>
      <c r="N27" s="4"/>
      <c r="O27" s="4">
        <v>57476256662</v>
      </c>
      <c r="P27" s="4"/>
      <c r="Q27" s="4">
        <v>3736237590</v>
      </c>
    </row>
    <row r="28" spans="1:17" ht="18.75">
      <c r="A28" s="2" t="s">
        <v>49</v>
      </c>
      <c r="C28" s="4">
        <v>8568762</v>
      </c>
      <c r="D28" s="4"/>
      <c r="E28" s="4">
        <v>19079822420</v>
      </c>
      <c r="F28" s="4"/>
      <c r="G28" s="4">
        <v>20732271326</v>
      </c>
      <c r="H28" s="4"/>
      <c r="I28" s="4">
        <v>-1652448905</v>
      </c>
      <c r="J28" s="4"/>
      <c r="K28" s="4">
        <v>8568762</v>
      </c>
      <c r="L28" s="4"/>
      <c r="M28" s="4">
        <v>19079822420</v>
      </c>
      <c r="N28" s="4"/>
      <c r="O28" s="4">
        <v>21081500218</v>
      </c>
      <c r="P28" s="4"/>
      <c r="Q28" s="4">
        <v>-2001677797</v>
      </c>
    </row>
    <row r="29" spans="1:17" ht="18.75">
      <c r="A29" s="2" t="s">
        <v>14</v>
      </c>
      <c r="C29" s="4">
        <v>10015010</v>
      </c>
      <c r="D29" s="4"/>
      <c r="E29" s="4">
        <v>34326290540</v>
      </c>
      <c r="F29" s="4"/>
      <c r="G29" s="4">
        <v>36894789078</v>
      </c>
      <c r="H29" s="4"/>
      <c r="I29" s="4">
        <v>-2568498537</v>
      </c>
      <c r="J29" s="4"/>
      <c r="K29" s="4">
        <v>10015010</v>
      </c>
      <c r="L29" s="4"/>
      <c r="M29" s="4">
        <v>34326290540</v>
      </c>
      <c r="N29" s="4"/>
      <c r="O29" s="4">
        <v>33460168940</v>
      </c>
      <c r="P29" s="4"/>
      <c r="Q29" s="4">
        <v>866121600</v>
      </c>
    </row>
    <row r="30" spans="1:17" ht="18.75">
      <c r="A30" s="2" t="s">
        <v>30</v>
      </c>
      <c r="C30" s="4">
        <v>2417362</v>
      </c>
      <c r="D30" s="4"/>
      <c r="E30" s="4">
        <v>79202177823</v>
      </c>
      <c r="F30" s="4"/>
      <c r="G30" s="4">
        <v>85954547959</v>
      </c>
      <c r="H30" s="4"/>
      <c r="I30" s="4">
        <v>-6752370135</v>
      </c>
      <c r="J30" s="4"/>
      <c r="K30" s="4">
        <v>2417362</v>
      </c>
      <c r="L30" s="4"/>
      <c r="M30" s="4">
        <v>79202177823</v>
      </c>
      <c r="N30" s="4"/>
      <c r="O30" s="4">
        <v>72209509817</v>
      </c>
      <c r="P30" s="4"/>
      <c r="Q30" s="4">
        <v>6992668006</v>
      </c>
    </row>
    <row r="31" spans="1:17" ht="18.75">
      <c r="A31" s="2" t="s">
        <v>53</v>
      </c>
      <c r="C31" s="4">
        <v>1073224</v>
      </c>
      <c r="D31" s="4"/>
      <c r="E31" s="4">
        <v>30084840545</v>
      </c>
      <c r="F31" s="4"/>
      <c r="G31" s="4">
        <v>32751936338</v>
      </c>
      <c r="H31" s="4"/>
      <c r="I31" s="4">
        <v>-2667095792</v>
      </c>
      <c r="J31" s="4"/>
      <c r="K31" s="4">
        <v>1073224</v>
      </c>
      <c r="L31" s="4"/>
      <c r="M31" s="4">
        <v>30084840545</v>
      </c>
      <c r="N31" s="4"/>
      <c r="O31" s="4">
        <v>27631112415</v>
      </c>
      <c r="P31" s="4"/>
      <c r="Q31" s="4">
        <v>2453728130</v>
      </c>
    </row>
    <row r="32" spans="1:17" ht="18.75">
      <c r="A32" s="2" t="s">
        <v>55</v>
      </c>
      <c r="C32" s="4">
        <v>2500666</v>
      </c>
      <c r="D32" s="4"/>
      <c r="E32" s="4">
        <v>59634031024</v>
      </c>
      <c r="F32" s="4"/>
      <c r="G32" s="4">
        <v>56104213431</v>
      </c>
      <c r="H32" s="4"/>
      <c r="I32" s="4">
        <v>3529817593</v>
      </c>
      <c r="J32" s="4"/>
      <c r="K32" s="4">
        <v>2500666</v>
      </c>
      <c r="L32" s="4"/>
      <c r="M32" s="4">
        <v>59634031024</v>
      </c>
      <c r="N32" s="4"/>
      <c r="O32" s="4">
        <v>49765456486</v>
      </c>
      <c r="P32" s="4"/>
      <c r="Q32" s="4">
        <v>9868574538</v>
      </c>
    </row>
    <row r="33" spans="1:17" ht="18.75">
      <c r="A33" s="2" t="s">
        <v>18</v>
      </c>
      <c r="C33" s="4">
        <v>2000000</v>
      </c>
      <c r="D33" s="4"/>
      <c r="E33" s="4">
        <v>26938755000</v>
      </c>
      <c r="F33" s="4"/>
      <c r="G33" s="4">
        <v>30060072000</v>
      </c>
      <c r="H33" s="4"/>
      <c r="I33" s="4">
        <v>-3121317000</v>
      </c>
      <c r="J33" s="4"/>
      <c r="K33" s="4">
        <v>2000000</v>
      </c>
      <c r="L33" s="4"/>
      <c r="M33" s="4">
        <v>26938755000</v>
      </c>
      <c r="N33" s="4"/>
      <c r="O33" s="4">
        <v>29113100175</v>
      </c>
      <c r="P33" s="4"/>
      <c r="Q33" s="4">
        <v>-2174345175</v>
      </c>
    </row>
    <row r="34" spans="1:17" ht="18.75">
      <c r="A34" s="2" t="s">
        <v>40</v>
      </c>
      <c r="C34" s="4">
        <v>1900000</v>
      </c>
      <c r="D34" s="4"/>
      <c r="E34" s="4">
        <v>69843941100</v>
      </c>
      <c r="F34" s="4"/>
      <c r="G34" s="4">
        <v>67917472200</v>
      </c>
      <c r="H34" s="4"/>
      <c r="I34" s="4">
        <v>1926468900</v>
      </c>
      <c r="J34" s="4"/>
      <c r="K34" s="4">
        <v>1900000</v>
      </c>
      <c r="L34" s="4"/>
      <c r="M34" s="4">
        <v>69843941100</v>
      </c>
      <c r="N34" s="4"/>
      <c r="O34" s="4">
        <v>52524697728</v>
      </c>
      <c r="P34" s="4"/>
      <c r="Q34" s="4">
        <v>17319243372</v>
      </c>
    </row>
    <row r="35" spans="1:17" ht="18.75">
      <c r="A35" s="2" t="s">
        <v>63</v>
      </c>
      <c r="C35" s="4">
        <v>10056657</v>
      </c>
      <c r="D35" s="4"/>
      <c r="E35" s="4">
        <v>22542828853</v>
      </c>
      <c r="F35" s="4"/>
      <c r="G35" s="4">
        <v>24932068807</v>
      </c>
      <c r="H35" s="4"/>
      <c r="I35" s="4">
        <v>-2389239953</v>
      </c>
      <c r="J35" s="4"/>
      <c r="K35" s="4">
        <v>10056657</v>
      </c>
      <c r="L35" s="4"/>
      <c r="M35" s="4">
        <v>22542828853</v>
      </c>
      <c r="N35" s="4"/>
      <c r="O35" s="4">
        <v>24022272000</v>
      </c>
      <c r="P35" s="4"/>
      <c r="Q35" s="4">
        <v>-1479443146</v>
      </c>
    </row>
    <row r="36" spans="1:17" ht="18.75">
      <c r="A36" s="2" t="s">
        <v>28</v>
      </c>
      <c r="C36" s="4">
        <v>600000</v>
      </c>
      <c r="D36" s="4"/>
      <c r="E36" s="4">
        <v>35457763500</v>
      </c>
      <c r="F36" s="4"/>
      <c r="G36" s="4">
        <v>36113836500</v>
      </c>
      <c r="H36" s="4"/>
      <c r="I36" s="4">
        <v>-656073000</v>
      </c>
      <c r="J36" s="4"/>
      <c r="K36" s="4">
        <v>600000</v>
      </c>
      <c r="L36" s="4"/>
      <c r="M36" s="4">
        <v>35457763500</v>
      </c>
      <c r="N36" s="4"/>
      <c r="O36" s="4">
        <v>37903126789</v>
      </c>
      <c r="P36" s="4"/>
      <c r="Q36" s="4">
        <v>-2445363289</v>
      </c>
    </row>
    <row r="37" spans="1:17" ht="18.75">
      <c r="A37" s="2" t="s">
        <v>24</v>
      </c>
      <c r="C37" s="4">
        <v>1800000</v>
      </c>
      <c r="D37" s="4"/>
      <c r="E37" s="4">
        <v>9098539650</v>
      </c>
      <c r="F37" s="4"/>
      <c r="G37" s="4">
        <v>9143271900</v>
      </c>
      <c r="H37" s="4"/>
      <c r="I37" s="4">
        <v>-44732250</v>
      </c>
      <c r="J37" s="4"/>
      <c r="K37" s="4">
        <v>1800000</v>
      </c>
      <c r="L37" s="4"/>
      <c r="M37" s="4">
        <v>9098539650</v>
      </c>
      <c r="N37" s="4"/>
      <c r="O37" s="4">
        <v>9680058900</v>
      </c>
      <c r="P37" s="4"/>
      <c r="Q37" s="4">
        <v>-581519250</v>
      </c>
    </row>
    <row r="38" spans="1:17" ht="18.75">
      <c r="A38" s="2" t="s">
        <v>37</v>
      </c>
      <c r="C38" s="4">
        <v>25982196</v>
      </c>
      <c r="D38" s="4"/>
      <c r="E38" s="4">
        <v>215918752166</v>
      </c>
      <c r="F38" s="4"/>
      <c r="G38" s="4">
        <v>226540232518</v>
      </c>
      <c r="H38" s="4"/>
      <c r="I38" s="4">
        <v>-10621480351</v>
      </c>
      <c r="J38" s="4"/>
      <c r="K38" s="4">
        <v>25982196</v>
      </c>
      <c r="L38" s="4"/>
      <c r="M38" s="4">
        <v>215918752166</v>
      </c>
      <c r="N38" s="4"/>
      <c r="O38" s="4">
        <v>202230123184</v>
      </c>
      <c r="P38" s="4"/>
      <c r="Q38" s="4">
        <f>13688628982-55897983000</f>
        <v>-42209354018</v>
      </c>
    </row>
    <row r="39" spans="1:17" ht="18.75">
      <c r="A39" s="2" t="s">
        <v>50</v>
      </c>
      <c r="C39" s="4">
        <v>3131631</v>
      </c>
      <c r="D39" s="4"/>
      <c r="E39" s="4">
        <v>59302608005</v>
      </c>
      <c r="F39" s="4"/>
      <c r="G39" s="4">
        <v>60205377365</v>
      </c>
      <c r="H39" s="4"/>
      <c r="I39" s="4">
        <v>-902769359</v>
      </c>
      <c r="J39" s="4"/>
      <c r="K39" s="4">
        <v>3131631</v>
      </c>
      <c r="L39" s="4"/>
      <c r="M39" s="4">
        <v>59302608005</v>
      </c>
      <c r="N39" s="4"/>
      <c r="O39" s="4">
        <v>58773398379</v>
      </c>
      <c r="P39" s="4"/>
      <c r="Q39" s="4">
        <v>529209626</v>
      </c>
    </row>
    <row r="40" spans="1:17" ht="18.75">
      <c r="A40" s="2" t="s">
        <v>51</v>
      </c>
      <c r="C40" s="4">
        <v>48000000</v>
      </c>
      <c r="D40" s="4"/>
      <c r="E40" s="4">
        <v>282946392000</v>
      </c>
      <c r="F40" s="4"/>
      <c r="G40" s="4">
        <v>297737856000</v>
      </c>
      <c r="H40" s="4"/>
      <c r="I40" s="4">
        <v>-14791464000</v>
      </c>
      <c r="J40" s="4"/>
      <c r="K40" s="4">
        <v>48000000</v>
      </c>
      <c r="L40" s="4"/>
      <c r="M40" s="4">
        <v>282946392000</v>
      </c>
      <c r="N40" s="4"/>
      <c r="O40" s="4">
        <v>256226328012</v>
      </c>
      <c r="P40" s="4"/>
      <c r="Q40" s="4">
        <v>26720063988</v>
      </c>
    </row>
    <row r="41" spans="1:17" ht="18.75">
      <c r="A41" s="2" t="s">
        <v>21</v>
      </c>
      <c r="C41" s="4">
        <v>550000</v>
      </c>
      <c r="D41" s="4"/>
      <c r="E41" s="4">
        <v>80128382400</v>
      </c>
      <c r="F41" s="4"/>
      <c r="G41" s="4">
        <v>81260108325</v>
      </c>
      <c r="H41" s="4"/>
      <c r="I41" s="4">
        <v>-1131725925</v>
      </c>
      <c r="J41" s="4"/>
      <c r="K41" s="4">
        <v>550000</v>
      </c>
      <c r="L41" s="4"/>
      <c r="M41" s="4">
        <v>80128382400</v>
      </c>
      <c r="N41" s="4"/>
      <c r="O41" s="4">
        <v>88537051350</v>
      </c>
      <c r="P41" s="4"/>
      <c r="Q41" s="4">
        <v>-8408668950</v>
      </c>
    </row>
    <row r="42" spans="1:17" ht="18.75">
      <c r="A42" s="2" t="s">
        <v>27</v>
      </c>
      <c r="C42" s="4">
        <v>1411034</v>
      </c>
      <c r="D42" s="4"/>
      <c r="E42" s="4">
        <v>7882827514</v>
      </c>
      <c r="F42" s="4"/>
      <c r="G42" s="4">
        <v>8065170499</v>
      </c>
      <c r="H42" s="4"/>
      <c r="I42" s="4">
        <v>-182342984</v>
      </c>
      <c r="J42" s="4"/>
      <c r="K42" s="4">
        <v>1411034</v>
      </c>
      <c r="L42" s="4"/>
      <c r="M42" s="4">
        <v>7882827514</v>
      </c>
      <c r="N42" s="4"/>
      <c r="O42" s="4">
        <v>7184313616</v>
      </c>
      <c r="P42" s="4"/>
      <c r="Q42" s="4">
        <v>698513890</v>
      </c>
    </row>
    <row r="43" spans="1:17" ht="18.75">
      <c r="A43" s="2" t="s">
        <v>61</v>
      </c>
      <c r="C43" s="4">
        <v>2353955</v>
      </c>
      <c r="D43" s="4"/>
      <c r="E43" s="4">
        <v>17900609603</v>
      </c>
      <c r="F43" s="4"/>
      <c r="G43" s="4">
        <v>17619815727</v>
      </c>
      <c r="H43" s="4"/>
      <c r="I43" s="4">
        <v>280793876</v>
      </c>
      <c r="J43" s="4"/>
      <c r="K43" s="4">
        <v>2353955</v>
      </c>
      <c r="L43" s="4"/>
      <c r="M43" s="4">
        <v>17900609603</v>
      </c>
      <c r="N43" s="4"/>
      <c r="O43" s="4">
        <v>15911652980</v>
      </c>
      <c r="P43" s="4"/>
      <c r="Q43" s="4">
        <v>1988956623</v>
      </c>
    </row>
    <row r="44" spans="1:17" ht="18.75">
      <c r="A44" s="2" t="s">
        <v>47</v>
      </c>
      <c r="C44" s="4">
        <v>18039424</v>
      </c>
      <c r="D44" s="4"/>
      <c r="E44" s="4">
        <v>72696690537</v>
      </c>
      <c r="F44" s="4"/>
      <c r="G44" s="4">
        <v>78721872585</v>
      </c>
      <c r="H44" s="4"/>
      <c r="I44" s="4">
        <v>-6025182067</v>
      </c>
      <c r="J44" s="4"/>
      <c r="K44" s="4">
        <v>18039424</v>
      </c>
      <c r="L44" s="4"/>
      <c r="M44" s="4">
        <v>72696690537</v>
      </c>
      <c r="N44" s="4"/>
      <c r="O44" s="4">
        <v>78062810079</v>
      </c>
      <c r="P44" s="4"/>
      <c r="Q44" s="4">
        <v>-5366119541</v>
      </c>
    </row>
    <row r="45" spans="1:17" ht="18.75">
      <c r="A45" s="2" t="s">
        <v>58</v>
      </c>
      <c r="C45" s="4">
        <v>3030000</v>
      </c>
      <c r="D45" s="4"/>
      <c r="E45" s="4">
        <v>61745415750</v>
      </c>
      <c r="F45" s="4"/>
      <c r="G45" s="4">
        <v>69847619085</v>
      </c>
      <c r="H45" s="4"/>
      <c r="I45" s="4">
        <v>-8102203335</v>
      </c>
      <c r="J45" s="4"/>
      <c r="K45" s="4">
        <v>3030000</v>
      </c>
      <c r="L45" s="4"/>
      <c r="M45" s="4">
        <v>61745415750</v>
      </c>
      <c r="N45" s="4"/>
      <c r="O45" s="4">
        <v>72708992010</v>
      </c>
      <c r="P45" s="4"/>
      <c r="Q45" s="4">
        <v>-10963576260</v>
      </c>
    </row>
    <row r="46" spans="1:17" ht="18.75">
      <c r="A46" s="2" t="s">
        <v>60</v>
      </c>
      <c r="C46" s="4">
        <v>9360000</v>
      </c>
      <c r="D46" s="4"/>
      <c r="E46" s="4">
        <v>57221494200</v>
      </c>
      <c r="F46" s="4"/>
      <c r="G46" s="4">
        <v>62431906680</v>
      </c>
      <c r="H46" s="4"/>
      <c r="I46" s="4">
        <v>-5210412480</v>
      </c>
      <c r="J46" s="4"/>
      <c r="K46" s="4">
        <v>9360000</v>
      </c>
      <c r="L46" s="4"/>
      <c r="M46" s="4">
        <v>57221494200</v>
      </c>
      <c r="N46" s="4"/>
      <c r="O46" s="4">
        <v>48419618832</v>
      </c>
      <c r="P46" s="4"/>
      <c r="Q46" s="4">
        <v>8801875368</v>
      </c>
    </row>
    <row r="47" spans="1:17" ht="18.75">
      <c r="A47" s="2" t="s">
        <v>54</v>
      </c>
      <c r="C47" s="4">
        <v>16326826</v>
      </c>
      <c r="D47" s="4"/>
      <c r="E47" s="4">
        <v>49532987587</v>
      </c>
      <c r="F47" s="4"/>
      <c r="G47" s="4">
        <v>53996149968</v>
      </c>
      <c r="H47" s="4"/>
      <c r="I47" s="4">
        <v>-4463162380</v>
      </c>
      <c r="J47" s="4"/>
      <c r="K47" s="4">
        <v>16326826</v>
      </c>
      <c r="L47" s="4"/>
      <c r="M47" s="4">
        <v>49532987587</v>
      </c>
      <c r="N47" s="4"/>
      <c r="O47" s="4">
        <v>49825121852</v>
      </c>
      <c r="P47" s="4"/>
      <c r="Q47" s="4">
        <f>-292134264-1717865600</f>
        <v>-2009999864</v>
      </c>
    </row>
    <row r="48" spans="1:17" ht="18.75">
      <c r="A48" s="2" t="s">
        <v>132</v>
      </c>
      <c r="C48" s="4">
        <v>129000</v>
      </c>
      <c r="D48" s="4"/>
      <c r="E48" s="4">
        <v>9739254577</v>
      </c>
      <c r="F48" s="4"/>
      <c r="G48" s="4">
        <v>8160202739</v>
      </c>
      <c r="H48" s="4"/>
      <c r="I48" s="4">
        <v>1579051838</v>
      </c>
      <c r="J48" s="4"/>
      <c r="K48" s="4">
        <v>129000</v>
      </c>
      <c r="L48" s="4"/>
      <c r="M48" s="4">
        <v>9739254577</v>
      </c>
      <c r="N48" s="4"/>
      <c r="O48" s="4">
        <v>8160202739</v>
      </c>
      <c r="P48" s="4"/>
      <c r="Q48" s="4">
        <v>1579051838</v>
      </c>
    </row>
    <row r="49" spans="1:17" ht="18.75">
      <c r="A49" s="2" t="s">
        <v>26</v>
      </c>
      <c r="C49" s="4">
        <v>15611111</v>
      </c>
      <c r="D49" s="4"/>
      <c r="E49" s="4">
        <v>39214554295</v>
      </c>
      <c r="F49" s="4"/>
      <c r="G49" s="4">
        <v>39804246841</v>
      </c>
      <c r="H49" s="4"/>
      <c r="I49" s="4">
        <v>-589692545</v>
      </c>
      <c r="J49" s="4"/>
      <c r="K49" s="4">
        <v>15611111</v>
      </c>
      <c r="L49" s="4"/>
      <c r="M49" s="4">
        <v>39214554295</v>
      </c>
      <c r="N49" s="4"/>
      <c r="O49" s="4">
        <v>40041569195</v>
      </c>
      <c r="P49" s="4"/>
      <c r="Q49" s="4">
        <v>-827014899</v>
      </c>
    </row>
    <row r="50" spans="1:17" ht="18.75">
      <c r="A50" s="2" t="s">
        <v>41</v>
      </c>
      <c r="C50" s="4">
        <v>3200000</v>
      </c>
      <c r="D50" s="4"/>
      <c r="E50" s="4">
        <v>22330339200</v>
      </c>
      <c r="F50" s="4"/>
      <c r="G50" s="4">
        <v>22298529600</v>
      </c>
      <c r="H50" s="4"/>
      <c r="I50" s="4">
        <v>31809600</v>
      </c>
      <c r="J50" s="4"/>
      <c r="K50" s="4">
        <v>3200000</v>
      </c>
      <c r="L50" s="4"/>
      <c r="M50" s="4">
        <v>22330339200</v>
      </c>
      <c r="N50" s="4"/>
      <c r="O50" s="4">
        <v>20421763200</v>
      </c>
      <c r="P50" s="4"/>
      <c r="Q50" s="4">
        <v>1908576000</v>
      </c>
    </row>
    <row r="51" spans="1:17" ht="18.75">
      <c r="A51" s="2" t="s">
        <v>36</v>
      </c>
      <c r="C51" s="4">
        <v>34999363</v>
      </c>
      <c r="D51" s="4"/>
      <c r="E51" s="4">
        <v>70765131551</v>
      </c>
      <c r="F51" s="4"/>
      <c r="G51" s="4">
        <v>67112064288</v>
      </c>
      <c r="H51" s="4"/>
      <c r="I51" s="4">
        <v>3653067263</v>
      </c>
      <c r="J51" s="4"/>
      <c r="K51" s="4">
        <v>34999363</v>
      </c>
      <c r="L51" s="4"/>
      <c r="M51" s="4">
        <v>70765131551</v>
      </c>
      <c r="N51" s="4"/>
      <c r="O51" s="4">
        <v>63066552904</v>
      </c>
      <c r="P51" s="4"/>
      <c r="Q51" s="4">
        <v>7698578647</v>
      </c>
    </row>
    <row r="52" spans="1:17" ht="18.75">
      <c r="A52" s="2" t="s">
        <v>33</v>
      </c>
      <c r="C52" s="4">
        <v>18186340</v>
      </c>
      <c r="D52" s="4"/>
      <c r="E52" s="4">
        <v>43098264964</v>
      </c>
      <c r="F52" s="4"/>
      <c r="G52" s="4">
        <v>44436046678</v>
      </c>
      <c r="H52" s="4"/>
      <c r="I52" s="4">
        <v>-1337781713</v>
      </c>
      <c r="J52" s="4"/>
      <c r="K52" s="4">
        <v>18186340</v>
      </c>
      <c r="L52" s="4"/>
      <c r="M52" s="4">
        <v>43098264964</v>
      </c>
      <c r="N52" s="4"/>
      <c r="O52" s="4">
        <v>41814717643</v>
      </c>
      <c r="P52" s="4"/>
      <c r="Q52" s="4">
        <v>1283547320</v>
      </c>
    </row>
    <row r="53" spans="1:17" ht="18.75">
      <c r="A53" s="2" t="s">
        <v>17</v>
      </c>
      <c r="C53" s="4">
        <v>32732584</v>
      </c>
      <c r="D53" s="4"/>
      <c r="E53" s="4">
        <v>78578847677</v>
      </c>
      <c r="F53" s="4"/>
      <c r="G53" s="4">
        <v>85812441547</v>
      </c>
      <c r="H53" s="4"/>
      <c r="I53" s="4">
        <v>-7233593869</v>
      </c>
      <c r="J53" s="4"/>
      <c r="K53" s="4">
        <v>32732584</v>
      </c>
      <c r="L53" s="4"/>
      <c r="M53" s="4">
        <v>78578847677</v>
      </c>
      <c r="N53" s="4"/>
      <c r="O53" s="4">
        <v>84501215785</v>
      </c>
      <c r="P53" s="4"/>
      <c r="Q53" s="4">
        <v>-5922368107</v>
      </c>
    </row>
    <row r="54" spans="1:17" ht="18.75">
      <c r="A54" s="2" t="s">
        <v>29</v>
      </c>
      <c r="C54" s="4">
        <v>3000000</v>
      </c>
      <c r="D54" s="4"/>
      <c r="E54" s="4">
        <v>85140382500</v>
      </c>
      <c r="F54" s="4"/>
      <c r="G54" s="4">
        <v>94981477500</v>
      </c>
      <c r="H54" s="4"/>
      <c r="I54" s="4">
        <v>-9841095000</v>
      </c>
      <c r="J54" s="4"/>
      <c r="K54" s="4">
        <v>3000000</v>
      </c>
      <c r="L54" s="4"/>
      <c r="M54" s="4">
        <v>85140382500</v>
      </c>
      <c r="N54" s="4"/>
      <c r="O54" s="4">
        <v>79176082502</v>
      </c>
      <c r="P54" s="4"/>
      <c r="Q54" s="4">
        <v>5964299998</v>
      </c>
    </row>
    <row r="55" spans="1:17" ht="18.75">
      <c r="A55" s="2" t="s">
        <v>23</v>
      </c>
      <c r="C55" s="4">
        <v>279936</v>
      </c>
      <c r="D55" s="4"/>
      <c r="E55" s="4">
        <v>48168602916</v>
      </c>
      <c r="F55" s="4"/>
      <c r="G55" s="4">
        <v>50291805921</v>
      </c>
      <c r="H55" s="4"/>
      <c r="I55" s="4">
        <v>-2123203004</v>
      </c>
      <c r="J55" s="4"/>
      <c r="K55" s="4">
        <v>279936</v>
      </c>
      <c r="L55" s="4"/>
      <c r="M55" s="4">
        <v>48168602916</v>
      </c>
      <c r="N55" s="4"/>
      <c r="O55" s="4">
        <v>51146096447</v>
      </c>
      <c r="P55" s="4"/>
      <c r="Q55" s="4">
        <v>-2977493530</v>
      </c>
    </row>
    <row r="56" spans="1:17" ht="18.75">
      <c r="A56" s="2" t="s">
        <v>35</v>
      </c>
      <c r="C56" s="4">
        <v>1000000</v>
      </c>
      <c r="D56" s="4"/>
      <c r="E56" s="4">
        <v>28559056500</v>
      </c>
      <c r="F56" s="4"/>
      <c r="G56" s="4">
        <v>30726085500</v>
      </c>
      <c r="H56" s="4"/>
      <c r="I56" s="4">
        <v>-2167029000</v>
      </c>
      <c r="J56" s="4"/>
      <c r="K56" s="4">
        <v>1000000</v>
      </c>
      <c r="L56" s="4"/>
      <c r="M56" s="4">
        <v>28559056500</v>
      </c>
      <c r="N56" s="4"/>
      <c r="O56" s="4">
        <v>29274772500</v>
      </c>
      <c r="P56" s="4"/>
      <c r="Q56" s="4">
        <v>-715716000</v>
      </c>
    </row>
    <row r="57" spans="1:17" ht="19.5" thickBot="1">
      <c r="C57" s="4"/>
      <c r="D57" s="4"/>
      <c r="E57" s="8">
        <f>SUM(E8:E56)</f>
        <v>2833823778184</v>
      </c>
      <c r="F57" s="4"/>
      <c r="G57" s="8">
        <f>SUM(G8:G56)</f>
        <v>2983047228234</v>
      </c>
      <c r="H57" s="4"/>
      <c r="I57" s="8">
        <f>SUM(I8:I56)</f>
        <v>-149223450050</v>
      </c>
      <c r="J57" s="4"/>
      <c r="K57" s="4"/>
      <c r="L57" s="4"/>
      <c r="M57" s="8">
        <f>SUM(M8:M56)</f>
        <v>2833823778184</v>
      </c>
      <c r="N57" s="4"/>
      <c r="O57" s="8">
        <f>SUM(O8:O56)</f>
        <v>2715308105911</v>
      </c>
      <c r="P57" s="4"/>
      <c r="Q57" s="8">
        <f>SUM(Q8:Q56)</f>
        <v>60899823673</v>
      </c>
    </row>
    <row r="58" spans="1:17" ht="19.5" thickTop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8.75">
      <c r="C59" s="4"/>
      <c r="D59" s="4"/>
      <c r="E59" s="4"/>
      <c r="F59" s="4"/>
      <c r="G59" s="4"/>
      <c r="H59" s="4"/>
      <c r="I59" s="4"/>
      <c r="L59" s="4"/>
      <c r="M59" s="12"/>
      <c r="N59" s="4"/>
      <c r="O59" s="4"/>
      <c r="P59" s="4"/>
      <c r="Q59" s="4"/>
    </row>
    <row r="60" spans="1:17" ht="18.75">
      <c r="C60" s="4"/>
      <c r="D60" s="4"/>
      <c r="E60" s="4"/>
      <c r="F60" s="4"/>
      <c r="G60" s="4"/>
      <c r="H60" s="4"/>
      <c r="I60" s="4"/>
      <c r="L60" s="4"/>
      <c r="M60" s="3"/>
      <c r="N60" s="4"/>
      <c r="O60" s="4"/>
      <c r="P60" s="4"/>
      <c r="Q60" s="4"/>
    </row>
    <row r="61" spans="1:17" ht="18.75">
      <c r="C61" s="4"/>
      <c r="D61" s="4"/>
      <c r="E61" s="4"/>
      <c r="F61" s="4"/>
      <c r="G61" s="4"/>
      <c r="H61" s="4"/>
      <c r="I61" s="12"/>
      <c r="L61" s="4"/>
      <c r="M61" s="3"/>
      <c r="N61" s="4"/>
      <c r="O61" s="4"/>
      <c r="P61" s="4"/>
      <c r="Q61" s="4"/>
    </row>
    <row r="62" spans="1:17" ht="18.75">
      <c r="C62" s="4"/>
      <c r="D62" s="4"/>
      <c r="E62" s="4"/>
      <c r="F62" s="4"/>
      <c r="G62" s="4"/>
      <c r="H62" s="4"/>
      <c r="I62" s="4"/>
      <c r="L62" s="4"/>
      <c r="M62" s="3"/>
      <c r="N62" s="4"/>
      <c r="O62" s="4"/>
      <c r="P62" s="4"/>
      <c r="Q62" s="4"/>
    </row>
    <row r="63" spans="1:1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>
      <c r="G67" s="10"/>
      <c r="I67" s="10"/>
    </row>
    <row r="68" spans="3:17">
      <c r="Q68" s="10"/>
    </row>
    <row r="69" spans="3:17">
      <c r="G69" s="10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7"/>
  <sheetViews>
    <sheetView rightToLeft="1" view="pageBreakPreview" zoomScale="60" zoomScaleNormal="100" workbookViewId="0">
      <selection activeCell="A12" sqref="A12"/>
    </sheetView>
  </sheetViews>
  <sheetFormatPr defaultRowHeight="15"/>
  <cols>
    <col min="1" max="1" width="28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3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3.25">
      <c r="A4" s="21" t="str">
        <f>'درآمد ناشی از تغییر قیمت اوراق'!A4:Q4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3.25">
      <c r="A6" s="21" t="s">
        <v>2</v>
      </c>
      <c r="C6" s="20" t="s">
        <v>92</v>
      </c>
      <c r="D6" s="20" t="s">
        <v>92</v>
      </c>
      <c r="E6" s="20" t="s">
        <v>92</v>
      </c>
      <c r="F6" s="20" t="s">
        <v>92</v>
      </c>
      <c r="G6" s="20" t="s">
        <v>92</v>
      </c>
      <c r="H6" s="20" t="s">
        <v>92</v>
      </c>
      <c r="I6" s="20" t="s">
        <v>92</v>
      </c>
      <c r="K6" s="20" t="s">
        <v>93</v>
      </c>
      <c r="L6" s="20" t="s">
        <v>93</v>
      </c>
      <c r="M6" s="20" t="s">
        <v>93</v>
      </c>
      <c r="N6" s="20" t="s">
        <v>93</v>
      </c>
      <c r="O6" s="20" t="s">
        <v>93</v>
      </c>
      <c r="P6" s="20" t="s">
        <v>93</v>
      </c>
      <c r="Q6" s="20" t="s">
        <v>93</v>
      </c>
    </row>
    <row r="7" spans="1:17" ht="23.25">
      <c r="A7" s="20" t="s">
        <v>2</v>
      </c>
      <c r="C7" s="20" t="s">
        <v>6</v>
      </c>
      <c r="E7" s="20" t="s">
        <v>109</v>
      </c>
      <c r="G7" s="20" t="s">
        <v>110</v>
      </c>
      <c r="I7" s="20" t="s">
        <v>112</v>
      </c>
      <c r="K7" s="20" t="s">
        <v>6</v>
      </c>
      <c r="M7" s="20" t="s">
        <v>109</v>
      </c>
      <c r="O7" s="20" t="s">
        <v>110</v>
      </c>
      <c r="Q7" s="20" t="s">
        <v>112</v>
      </c>
    </row>
    <row r="8" spans="1:17" ht="18.75">
      <c r="A8" s="2" t="s">
        <v>15</v>
      </c>
      <c r="C8" s="4">
        <v>2399246</v>
      </c>
      <c r="D8" s="4"/>
      <c r="E8" s="4">
        <v>4965560792</v>
      </c>
      <c r="F8" s="4"/>
      <c r="G8" s="4">
        <v>3768236942</v>
      </c>
      <c r="H8" s="4"/>
      <c r="I8" s="4">
        <v>1197323850</v>
      </c>
      <c r="J8" s="4"/>
      <c r="K8" s="4">
        <v>22577533</v>
      </c>
      <c r="L8" s="4"/>
      <c r="M8" s="4">
        <v>71471409970</v>
      </c>
      <c r="N8" s="4"/>
      <c r="O8" s="4">
        <v>56292552834</v>
      </c>
      <c r="P8" s="4"/>
      <c r="Q8" s="26">
        <v>15178857136</v>
      </c>
    </row>
    <row r="9" spans="1:17" ht="18.75">
      <c r="A9" s="2" t="s">
        <v>133</v>
      </c>
      <c r="C9" s="4">
        <v>110000</v>
      </c>
      <c r="D9" s="4"/>
      <c r="E9" s="4">
        <v>3138215870</v>
      </c>
      <c r="F9" s="4"/>
      <c r="G9" s="4">
        <v>2240532558</v>
      </c>
      <c r="H9" s="4"/>
      <c r="I9" s="4">
        <v>897683312</v>
      </c>
      <c r="J9" s="4"/>
      <c r="K9" s="4">
        <v>110000</v>
      </c>
      <c r="L9" s="4"/>
      <c r="M9" s="4">
        <v>3138215870</v>
      </c>
      <c r="N9" s="4"/>
      <c r="O9" s="4">
        <v>2240532558</v>
      </c>
      <c r="P9" s="4"/>
      <c r="Q9" s="26">
        <v>897683312</v>
      </c>
    </row>
    <row r="10" spans="1:17" ht="18.75">
      <c r="A10" s="2" t="s">
        <v>62</v>
      </c>
      <c r="C10" s="4">
        <v>140000</v>
      </c>
      <c r="D10" s="4"/>
      <c r="E10" s="4">
        <v>13407838668</v>
      </c>
      <c r="F10" s="4"/>
      <c r="G10" s="4">
        <v>9108262802</v>
      </c>
      <c r="H10" s="4"/>
      <c r="I10" s="4">
        <f>4299575866-5497313848</f>
        <v>-1197737982</v>
      </c>
      <c r="J10" s="4"/>
      <c r="K10" s="4">
        <v>180000</v>
      </c>
      <c r="L10" s="4"/>
      <c r="M10" s="4">
        <v>17751903565</v>
      </c>
      <c r="N10" s="4"/>
      <c r="O10" s="4">
        <v>11710623600</v>
      </c>
      <c r="P10" s="4"/>
      <c r="Q10" s="26">
        <v>6041279965</v>
      </c>
    </row>
    <row r="11" spans="1:17" ht="18.75">
      <c r="A11" s="2" t="s">
        <v>45</v>
      </c>
      <c r="C11" s="4">
        <v>1773984</v>
      </c>
      <c r="D11" s="4"/>
      <c r="E11" s="4">
        <v>39934374181</v>
      </c>
      <c r="F11" s="4"/>
      <c r="G11" s="4">
        <v>36079753138</v>
      </c>
      <c r="H11" s="4"/>
      <c r="I11" s="4">
        <v>3854621043</v>
      </c>
      <c r="J11" s="4"/>
      <c r="K11" s="4">
        <v>1773984</v>
      </c>
      <c r="L11" s="4"/>
      <c r="M11" s="4">
        <v>39934374181</v>
      </c>
      <c r="N11" s="4"/>
      <c r="O11" s="4">
        <v>36079753138</v>
      </c>
      <c r="P11" s="4"/>
      <c r="Q11" s="26">
        <v>3854621043</v>
      </c>
    </row>
    <row r="12" spans="1:17" ht="18.75">
      <c r="A12" s="2" t="s">
        <v>37</v>
      </c>
      <c r="C12" s="4">
        <v>600000</v>
      </c>
      <c r="D12" s="4"/>
      <c r="E12" s="4">
        <v>5047890164</v>
      </c>
      <c r="F12" s="4"/>
      <c r="G12" s="4">
        <v>4670046902</v>
      </c>
      <c r="H12" s="4"/>
      <c r="I12" s="4">
        <v>377843262</v>
      </c>
      <c r="J12" s="4"/>
      <c r="K12" s="4">
        <v>11436402</v>
      </c>
      <c r="L12" s="4"/>
      <c r="M12" s="4">
        <v>97792917441</v>
      </c>
      <c r="N12" s="4"/>
      <c r="O12" s="4">
        <v>89014222803</v>
      </c>
      <c r="P12" s="4"/>
      <c r="Q12" s="26">
        <v>8778694638</v>
      </c>
    </row>
    <row r="13" spans="1:17" ht="18.75">
      <c r="A13" s="2" t="s">
        <v>134</v>
      </c>
      <c r="C13" s="4">
        <v>1200000</v>
      </c>
      <c r="D13" s="4"/>
      <c r="E13" s="4">
        <v>14635434614</v>
      </c>
      <c r="F13" s="4"/>
      <c r="G13" s="4">
        <v>10561581216</v>
      </c>
      <c r="H13" s="4"/>
      <c r="I13" s="4">
        <v>4073853398</v>
      </c>
      <c r="J13" s="4"/>
      <c r="K13" s="4">
        <v>1200000</v>
      </c>
      <c r="L13" s="4"/>
      <c r="M13" s="4">
        <v>14635434614</v>
      </c>
      <c r="N13" s="4"/>
      <c r="O13" s="4">
        <v>10561581216</v>
      </c>
      <c r="P13" s="4"/>
      <c r="Q13" s="26">
        <v>4073853398</v>
      </c>
    </row>
    <row r="14" spans="1:17" ht="18.75">
      <c r="A14" s="2" t="s">
        <v>113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2000000</v>
      </c>
      <c r="L14" s="4"/>
      <c r="M14" s="4">
        <v>12029962553</v>
      </c>
      <c r="N14" s="4"/>
      <c r="O14" s="4">
        <v>13598604000</v>
      </c>
      <c r="P14" s="4"/>
      <c r="Q14" s="4">
        <v>-1568641447</v>
      </c>
    </row>
    <row r="15" spans="1:17" ht="18.75">
      <c r="A15" s="2" t="s">
        <v>114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1500000</v>
      </c>
      <c r="L15" s="4"/>
      <c r="M15" s="4">
        <v>10208812997</v>
      </c>
      <c r="N15" s="4"/>
      <c r="O15" s="4">
        <v>9736719750</v>
      </c>
      <c r="P15" s="4"/>
      <c r="Q15" s="4">
        <v>472093247</v>
      </c>
    </row>
    <row r="16" spans="1:17" ht="18.75">
      <c r="A16" s="2" t="s">
        <v>57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8000000</v>
      </c>
      <c r="L16" s="4"/>
      <c r="M16" s="4">
        <v>54994142515</v>
      </c>
      <c r="N16" s="4"/>
      <c r="O16" s="4">
        <v>55666799901</v>
      </c>
      <c r="P16" s="4"/>
      <c r="Q16" s="4">
        <v>-672657386</v>
      </c>
    </row>
    <row r="17" spans="1:17" ht="18.75">
      <c r="A17" s="2" t="s">
        <v>39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3211111</v>
      </c>
      <c r="L17" s="4"/>
      <c r="M17" s="4">
        <v>27929423551</v>
      </c>
      <c r="N17" s="4"/>
      <c r="O17" s="4">
        <v>22610661300</v>
      </c>
      <c r="P17" s="4"/>
      <c r="Q17" s="4">
        <v>5318762251</v>
      </c>
    </row>
    <row r="18" spans="1:17" ht="18.75">
      <c r="A18" s="2" t="s">
        <v>28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716253</v>
      </c>
      <c r="L18" s="4"/>
      <c r="M18" s="4">
        <v>46207430012</v>
      </c>
      <c r="N18" s="4"/>
      <c r="O18" s="4">
        <v>45247046486</v>
      </c>
      <c r="P18" s="4"/>
      <c r="Q18" s="4">
        <v>960383526</v>
      </c>
    </row>
    <row r="19" spans="1:17" ht="18.75">
      <c r="A19" s="2" t="s">
        <v>15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70178287</v>
      </c>
      <c r="L19" s="4"/>
      <c r="M19" s="4">
        <v>182674895129</v>
      </c>
      <c r="N19" s="4"/>
      <c r="O19" s="4">
        <v>219397483874</v>
      </c>
      <c r="P19" s="4"/>
      <c r="Q19" s="4">
        <v>-36722588744</v>
      </c>
    </row>
    <row r="20" spans="1:17" ht="18.75">
      <c r="A20" s="2" t="s">
        <v>51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2000000</v>
      </c>
      <c r="L20" s="4"/>
      <c r="M20" s="4">
        <v>11014074081</v>
      </c>
      <c r="N20" s="4"/>
      <c r="O20" s="4">
        <v>10676096988</v>
      </c>
      <c r="P20" s="4"/>
      <c r="Q20" s="4">
        <v>337977093</v>
      </c>
    </row>
    <row r="21" spans="1:17" ht="18.75">
      <c r="A21" s="2" t="s">
        <v>32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1900000</v>
      </c>
      <c r="L21" s="4"/>
      <c r="M21" s="4">
        <v>36865582601</v>
      </c>
      <c r="N21" s="4"/>
      <c r="O21" s="4">
        <v>32334458400</v>
      </c>
      <c r="P21" s="4"/>
      <c r="Q21" s="4">
        <v>4531124201</v>
      </c>
    </row>
    <row r="22" spans="1:17" ht="18.75">
      <c r="A22" s="2" t="s">
        <v>115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885000</v>
      </c>
      <c r="L22" s="4"/>
      <c r="M22" s="4">
        <v>7032804504</v>
      </c>
      <c r="N22" s="4"/>
      <c r="O22" s="4">
        <v>3576994963</v>
      </c>
      <c r="P22" s="4"/>
      <c r="Q22" s="4">
        <v>3455809541</v>
      </c>
    </row>
    <row r="23" spans="1:17" ht="18.75">
      <c r="A23" s="2" t="s">
        <v>47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1210576</v>
      </c>
      <c r="L23" s="4"/>
      <c r="M23" s="4">
        <v>5574989858</v>
      </c>
      <c r="N23" s="4"/>
      <c r="O23" s="4">
        <v>5238579921</v>
      </c>
      <c r="P23" s="4"/>
      <c r="Q23" s="4">
        <v>336409937</v>
      </c>
    </row>
    <row r="24" spans="1:17" ht="18.75">
      <c r="A24" s="2" t="s">
        <v>36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6631606</v>
      </c>
      <c r="L24" s="4"/>
      <c r="M24" s="4">
        <v>16423772332</v>
      </c>
      <c r="N24" s="4"/>
      <c r="O24" s="4">
        <v>15320151822</v>
      </c>
      <c r="P24" s="4"/>
      <c r="Q24" s="4">
        <v>1103620510</v>
      </c>
    </row>
    <row r="25" spans="1:17" ht="18.75">
      <c r="A25" s="2" t="s">
        <v>29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1557130</v>
      </c>
      <c r="L25" s="4"/>
      <c r="M25" s="4">
        <v>47612680403</v>
      </c>
      <c r="N25" s="4"/>
      <c r="O25" s="4">
        <v>41095817779</v>
      </c>
      <c r="P25" s="4"/>
      <c r="Q25" s="4">
        <v>6516862624</v>
      </c>
    </row>
    <row r="26" spans="1:17" ht="18.75">
      <c r="A26" s="2" t="s">
        <v>23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260064</v>
      </c>
      <c r="L26" s="4"/>
      <c r="M26" s="4">
        <v>47025346028</v>
      </c>
      <c r="N26" s="4"/>
      <c r="O26" s="4">
        <v>47515354153</v>
      </c>
      <c r="P26" s="4"/>
      <c r="Q26" s="4">
        <f>-490008125+2665</f>
        <v>-490005460</v>
      </c>
    </row>
    <row r="27" spans="1:17" ht="19.5" thickBot="1">
      <c r="C27" s="4"/>
      <c r="D27" s="4"/>
      <c r="E27" s="8">
        <f>SUM(E8:E26)</f>
        <v>81129314289</v>
      </c>
      <c r="F27" s="4"/>
      <c r="G27" s="8">
        <f>SUM(G8:G26)</f>
        <v>66428413558</v>
      </c>
      <c r="H27" s="4"/>
      <c r="I27" s="8">
        <f>SUM(I8:I26)</f>
        <v>9203586883</v>
      </c>
      <c r="J27" s="4"/>
      <c r="K27" s="4"/>
      <c r="L27" s="4"/>
      <c r="M27" s="8">
        <f>SUM(M8:M26)</f>
        <v>750318172205</v>
      </c>
      <c r="N27" s="4"/>
      <c r="O27" s="8">
        <f>SUM(O8:O26)</f>
        <v>727914035486</v>
      </c>
      <c r="P27" s="4"/>
      <c r="Q27" s="8">
        <f>SUM(Q8:Q26)</f>
        <v>22404139385</v>
      </c>
    </row>
    <row r="28" spans="1:17" ht="19.5" thickTop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8.7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8.7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I31" s="10"/>
      <c r="O31" s="10"/>
      <c r="Q31" s="10"/>
    </row>
    <row r="32" spans="1:17">
      <c r="I32" s="10"/>
      <c r="O32" s="3"/>
      <c r="Q32" s="10"/>
    </row>
    <row r="33" spans="9:17">
      <c r="I33" s="3"/>
      <c r="O33" s="3"/>
      <c r="Q33" s="10"/>
    </row>
    <row r="34" spans="9:17">
      <c r="I34" s="10"/>
      <c r="O34" s="10"/>
      <c r="Q34" s="10"/>
    </row>
    <row r="35" spans="9:17">
      <c r="I35" s="10"/>
      <c r="O35" s="10"/>
    </row>
    <row r="36" spans="9:17">
      <c r="Q36" s="10"/>
    </row>
    <row r="37" spans="9:17">
      <c r="O37" s="10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5"/>
  <sheetViews>
    <sheetView rightToLeft="1" view="pageBreakPreview" zoomScale="60" zoomScaleNormal="100" workbookViewId="0">
      <selection activeCell="U66" sqref="U66"/>
    </sheetView>
  </sheetViews>
  <sheetFormatPr defaultRowHeight="15"/>
  <cols>
    <col min="1" max="1" width="28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16384" width="9.140625" style="1"/>
  </cols>
  <sheetData>
    <row r="2" spans="1:23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3" ht="23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3.25">
      <c r="A4" s="21" t="str">
        <f>'درآمد ناشی از فروش'!A4:Q4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3" ht="23.25">
      <c r="A6" s="21" t="s">
        <v>2</v>
      </c>
      <c r="C6" s="20" t="s">
        <v>92</v>
      </c>
      <c r="D6" s="20" t="s">
        <v>92</v>
      </c>
      <c r="E6" s="20" t="s">
        <v>92</v>
      </c>
      <c r="F6" s="20" t="s">
        <v>92</v>
      </c>
      <c r="G6" s="20" t="s">
        <v>92</v>
      </c>
      <c r="H6" s="20" t="s">
        <v>92</v>
      </c>
      <c r="I6" s="20" t="s">
        <v>92</v>
      </c>
      <c r="J6" s="20" t="s">
        <v>92</v>
      </c>
      <c r="K6" s="20" t="s">
        <v>92</v>
      </c>
      <c r="M6" s="20" t="s">
        <v>93</v>
      </c>
      <c r="N6" s="20" t="s">
        <v>93</v>
      </c>
      <c r="O6" s="20" t="s">
        <v>93</v>
      </c>
      <c r="P6" s="20" t="s">
        <v>93</v>
      </c>
      <c r="Q6" s="20" t="s">
        <v>93</v>
      </c>
      <c r="R6" s="20" t="s">
        <v>93</v>
      </c>
      <c r="S6" s="20" t="s">
        <v>93</v>
      </c>
      <c r="T6" s="20" t="s">
        <v>93</v>
      </c>
      <c r="U6" s="20" t="s">
        <v>93</v>
      </c>
    </row>
    <row r="7" spans="1:23" ht="23.25">
      <c r="A7" s="20" t="s">
        <v>2</v>
      </c>
      <c r="C7" s="20" t="s">
        <v>116</v>
      </c>
      <c r="E7" s="20" t="s">
        <v>117</v>
      </c>
      <c r="G7" s="20" t="s">
        <v>118</v>
      </c>
      <c r="I7" s="20" t="s">
        <v>71</v>
      </c>
      <c r="K7" s="20" t="s">
        <v>119</v>
      </c>
      <c r="M7" s="20" t="s">
        <v>116</v>
      </c>
      <c r="O7" s="20" t="s">
        <v>117</v>
      </c>
      <c r="Q7" s="20" t="s">
        <v>118</v>
      </c>
      <c r="S7" s="20" t="s">
        <v>71</v>
      </c>
      <c r="U7" s="20" t="s">
        <v>119</v>
      </c>
    </row>
    <row r="8" spans="1:23" ht="18.75">
      <c r="A8" s="2" t="s">
        <v>15</v>
      </c>
      <c r="C8" s="4">
        <v>0</v>
      </c>
      <c r="D8" s="4"/>
      <c r="E8" s="4">
        <v>-7501006761</v>
      </c>
      <c r="F8" s="4"/>
      <c r="G8" s="4">
        <v>1197323850</v>
      </c>
      <c r="H8" s="4"/>
      <c r="I8" s="4">
        <f>C8+E8+G8</f>
        <v>-6303682911</v>
      </c>
      <c r="K8" s="7">
        <f>I8/-131117782057</f>
        <v>4.807649132029735E-2</v>
      </c>
      <c r="M8" s="4">
        <v>0</v>
      </c>
      <c r="N8" s="4"/>
      <c r="O8" s="4">
        <v>30556415690</v>
      </c>
      <c r="P8" s="4"/>
      <c r="Q8" s="4">
        <v>15178857136</v>
      </c>
      <c r="R8" s="4"/>
      <c r="S8" s="4">
        <f>M8+O8+Q8</f>
        <v>45735272826</v>
      </c>
      <c r="U8" s="7">
        <f>S8/118711727528</f>
        <v>0.38526330783294033</v>
      </c>
      <c r="W8" s="5"/>
    </row>
    <row r="9" spans="1:23" ht="18.75">
      <c r="A9" s="2" t="s">
        <v>133</v>
      </c>
      <c r="C9" s="4">
        <v>0</v>
      </c>
      <c r="D9" s="4"/>
      <c r="E9" s="4">
        <v>897683292</v>
      </c>
      <c r="F9" s="4"/>
      <c r="G9" s="4">
        <v>897683312</v>
      </c>
      <c r="H9" s="4"/>
      <c r="I9" s="4">
        <f t="shared" ref="I9:I65" si="0">C9+E9+G9</f>
        <v>1795366604</v>
      </c>
      <c r="K9" s="7">
        <f t="shared" ref="K9:K65" si="1">I9/-131117782057</f>
        <v>-1.3692777408479283E-2</v>
      </c>
      <c r="M9" s="4">
        <v>0</v>
      </c>
      <c r="N9" s="4"/>
      <c r="O9" s="4">
        <v>897683292</v>
      </c>
      <c r="P9" s="4"/>
      <c r="Q9" s="4">
        <v>897683312</v>
      </c>
      <c r="R9" s="4"/>
      <c r="S9" s="4">
        <f t="shared" ref="S9:S65" si="2">M9+O9+Q9</f>
        <v>1795366604</v>
      </c>
      <c r="U9" s="7">
        <f t="shared" ref="U9:U65" si="3">S9/118711727528</f>
        <v>1.5123750967035122E-2</v>
      </c>
      <c r="W9" s="5"/>
    </row>
    <row r="10" spans="1:23" ht="18.75">
      <c r="A10" s="2" t="s">
        <v>62</v>
      </c>
      <c r="C10" s="4">
        <v>0</v>
      </c>
      <c r="D10" s="4"/>
      <c r="E10" s="4">
        <v>0</v>
      </c>
      <c r="F10" s="4"/>
      <c r="G10" s="4">
        <f>'درآمد ناشی از فروش'!I10</f>
        <v>-1197737982</v>
      </c>
      <c r="H10" s="4"/>
      <c r="I10" s="4">
        <f t="shared" si="0"/>
        <v>-1197737982</v>
      </c>
      <c r="K10" s="7">
        <f t="shared" si="1"/>
        <v>9.1348249124540183E-3</v>
      </c>
      <c r="M10" s="4">
        <v>0</v>
      </c>
      <c r="N10" s="4"/>
      <c r="O10" s="4">
        <v>0</v>
      </c>
      <c r="P10" s="4"/>
      <c r="Q10" s="4">
        <v>6041279965</v>
      </c>
      <c r="R10" s="4"/>
      <c r="S10" s="4">
        <f t="shared" si="2"/>
        <v>6041279965</v>
      </c>
      <c r="U10" s="7">
        <f t="shared" si="3"/>
        <v>5.0890338223534573E-2</v>
      </c>
      <c r="W10" s="5"/>
    </row>
    <row r="11" spans="1:23" ht="18.75">
      <c r="A11" s="2" t="s">
        <v>45</v>
      </c>
      <c r="C11" s="4">
        <v>0</v>
      </c>
      <c r="D11" s="4"/>
      <c r="E11" s="4">
        <v>-11673525509</v>
      </c>
      <c r="F11" s="4"/>
      <c r="G11" s="4">
        <v>3854621043</v>
      </c>
      <c r="H11" s="4"/>
      <c r="I11" s="4">
        <f t="shared" si="0"/>
        <v>-7818904466</v>
      </c>
      <c r="K11" s="7">
        <f t="shared" si="1"/>
        <v>5.9632677912450784E-2</v>
      </c>
      <c r="M11" s="4">
        <v>0</v>
      </c>
      <c r="N11" s="4"/>
      <c r="O11" s="4">
        <v>3736237590</v>
      </c>
      <c r="P11" s="4"/>
      <c r="Q11" s="4">
        <v>3854621043</v>
      </c>
      <c r="R11" s="4"/>
      <c r="S11" s="4">
        <f t="shared" si="2"/>
        <v>7590858633</v>
      </c>
      <c r="U11" s="7">
        <f t="shared" si="3"/>
        <v>6.3943628747291023E-2</v>
      </c>
      <c r="W11" s="5"/>
    </row>
    <row r="12" spans="1:23" ht="18.75">
      <c r="A12" s="2" t="s">
        <v>37</v>
      </c>
      <c r="C12" s="4">
        <v>0</v>
      </c>
      <c r="D12" s="4"/>
      <c r="E12" s="4">
        <v>-10621480351</v>
      </c>
      <c r="F12" s="4"/>
      <c r="G12" s="4">
        <v>377843262</v>
      </c>
      <c r="H12" s="4"/>
      <c r="I12" s="4">
        <f t="shared" si="0"/>
        <v>-10243637089</v>
      </c>
      <c r="K12" s="7">
        <f t="shared" si="1"/>
        <v>7.8125460393669938E-2</v>
      </c>
      <c r="M12" s="4">
        <v>0</v>
      </c>
      <c r="N12" s="4"/>
      <c r="O12" s="4">
        <f>'درآمد ناشی از تغییر قیمت اوراق'!Q38</f>
        <v>-42209354018</v>
      </c>
      <c r="P12" s="4"/>
      <c r="Q12" s="4">
        <f>'درآمد ناشی از فروش'!Q12</f>
        <v>8778694638</v>
      </c>
      <c r="R12" s="4"/>
      <c r="S12" s="4">
        <f t="shared" si="2"/>
        <v>-33430659380</v>
      </c>
      <c r="U12" s="7">
        <f t="shared" si="3"/>
        <v>-0.28161210417997551</v>
      </c>
      <c r="W12" s="5"/>
    </row>
    <row r="13" spans="1:23" ht="18.75">
      <c r="A13" s="2" t="s">
        <v>134</v>
      </c>
      <c r="C13" s="4">
        <v>0</v>
      </c>
      <c r="D13" s="4"/>
      <c r="E13" s="4">
        <v>0</v>
      </c>
      <c r="F13" s="4"/>
      <c r="G13" s="4">
        <v>4073853398</v>
      </c>
      <c r="H13" s="4"/>
      <c r="I13" s="4">
        <f t="shared" si="0"/>
        <v>4073853398</v>
      </c>
      <c r="K13" s="7">
        <f t="shared" si="1"/>
        <v>-3.1070182351231351E-2</v>
      </c>
      <c r="M13" s="4">
        <v>0</v>
      </c>
      <c r="N13" s="4"/>
      <c r="O13" s="4">
        <v>0</v>
      </c>
      <c r="P13" s="4"/>
      <c r="Q13" s="4">
        <v>4073853398</v>
      </c>
      <c r="R13" s="4"/>
      <c r="S13" s="4">
        <f t="shared" si="2"/>
        <v>4073853398</v>
      </c>
      <c r="U13" s="7">
        <f t="shared" si="3"/>
        <v>3.4317194120851442E-2</v>
      </c>
      <c r="W13" s="5"/>
    </row>
    <row r="14" spans="1:23" ht="18.75">
      <c r="A14" s="2" t="s">
        <v>113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f t="shared" si="0"/>
        <v>0</v>
      </c>
      <c r="K14" s="7">
        <f t="shared" si="1"/>
        <v>0</v>
      </c>
      <c r="M14" s="4">
        <v>0</v>
      </c>
      <c r="N14" s="4"/>
      <c r="O14" s="4">
        <v>0</v>
      </c>
      <c r="P14" s="4"/>
      <c r="Q14" s="4">
        <v>-1568641447</v>
      </c>
      <c r="R14" s="4"/>
      <c r="S14" s="4">
        <f t="shared" si="2"/>
        <v>-1568641447</v>
      </c>
      <c r="U14" s="7">
        <f t="shared" si="3"/>
        <v>-1.3213870943205773E-2</v>
      </c>
      <c r="W14" s="5"/>
    </row>
    <row r="15" spans="1:23" ht="18.75">
      <c r="A15" s="2" t="s">
        <v>114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f t="shared" si="0"/>
        <v>0</v>
      </c>
      <c r="K15" s="7">
        <f t="shared" si="1"/>
        <v>0</v>
      </c>
      <c r="M15" s="4">
        <v>0</v>
      </c>
      <c r="N15" s="4"/>
      <c r="O15" s="4">
        <v>0</v>
      </c>
      <c r="P15" s="4"/>
      <c r="Q15" s="4">
        <v>472093247</v>
      </c>
      <c r="R15" s="4"/>
      <c r="S15" s="4">
        <f t="shared" si="2"/>
        <v>472093247</v>
      </c>
      <c r="U15" s="7">
        <f t="shared" si="3"/>
        <v>3.9768037819907006E-3</v>
      </c>
      <c r="W15" s="5"/>
    </row>
    <row r="16" spans="1:23" ht="18.75">
      <c r="A16" s="2" t="s">
        <v>57</v>
      </c>
      <c r="C16" s="4">
        <v>0</v>
      </c>
      <c r="D16" s="4"/>
      <c r="E16" s="4">
        <v>-2775387600</v>
      </c>
      <c r="F16" s="4"/>
      <c r="G16" s="4">
        <v>0</v>
      </c>
      <c r="H16" s="4"/>
      <c r="I16" s="4">
        <f t="shared" si="0"/>
        <v>-2775387600</v>
      </c>
      <c r="K16" s="7">
        <f t="shared" si="1"/>
        <v>2.1167133522693921E-2</v>
      </c>
      <c r="M16" s="4">
        <v>0</v>
      </c>
      <c r="N16" s="4"/>
      <c r="O16" s="4">
        <v>5773442301</v>
      </c>
      <c r="P16" s="4"/>
      <c r="Q16" s="4">
        <v>-672657386</v>
      </c>
      <c r="R16" s="4"/>
      <c r="S16" s="4">
        <f t="shared" si="2"/>
        <v>5100784915</v>
      </c>
      <c r="U16" s="7">
        <f t="shared" si="3"/>
        <v>4.2967826525790391E-2</v>
      </c>
      <c r="W16" s="5"/>
    </row>
    <row r="17" spans="1:23" ht="18.75">
      <c r="A17" s="2" t="s">
        <v>39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7">
        <f t="shared" si="1"/>
        <v>0</v>
      </c>
      <c r="M17" s="4">
        <v>0</v>
      </c>
      <c r="N17" s="4"/>
      <c r="O17" s="4">
        <v>0</v>
      </c>
      <c r="P17" s="4"/>
      <c r="Q17" s="4">
        <v>5318762251</v>
      </c>
      <c r="R17" s="4"/>
      <c r="S17" s="4">
        <f t="shared" si="2"/>
        <v>5318762251</v>
      </c>
      <c r="U17" s="7">
        <f t="shared" si="3"/>
        <v>4.480401693881076E-2</v>
      </c>
      <c r="W17" s="5"/>
    </row>
    <row r="18" spans="1:23" ht="18.75">
      <c r="A18" s="2" t="s">
        <v>28</v>
      </c>
      <c r="C18" s="4">
        <v>0</v>
      </c>
      <c r="D18" s="4"/>
      <c r="E18" s="4">
        <v>-656073000</v>
      </c>
      <c r="F18" s="4"/>
      <c r="G18" s="4">
        <v>0</v>
      </c>
      <c r="H18" s="4"/>
      <c r="I18" s="4">
        <f t="shared" si="0"/>
        <v>-656073000</v>
      </c>
      <c r="K18" s="7">
        <f t="shared" si="1"/>
        <v>5.0036920218402533E-3</v>
      </c>
      <c r="M18" s="4">
        <f>'درآمد سود سهام'!S11</f>
        <v>2975099037</v>
      </c>
      <c r="N18" s="4"/>
      <c r="O18" s="4">
        <v>-2445363289</v>
      </c>
      <c r="P18" s="4"/>
      <c r="Q18" s="4">
        <v>960383526</v>
      </c>
      <c r="R18" s="4"/>
      <c r="S18" s="4">
        <f t="shared" si="2"/>
        <v>1490119274</v>
      </c>
      <c r="U18" s="7">
        <f t="shared" si="3"/>
        <v>1.2552418409112379E-2</v>
      </c>
      <c r="W18" s="5"/>
    </row>
    <row r="19" spans="1:23" ht="18.75">
      <c r="A19" s="2" t="s">
        <v>15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7">
        <f t="shared" si="1"/>
        <v>0</v>
      </c>
      <c r="M19" s="4">
        <v>0</v>
      </c>
      <c r="N19" s="4"/>
      <c r="O19" s="4">
        <v>0</v>
      </c>
      <c r="P19" s="4"/>
      <c r="Q19" s="4">
        <v>-36722588744</v>
      </c>
      <c r="R19" s="4"/>
      <c r="S19" s="4">
        <f>M19+O19+Q19</f>
        <v>-36722588744</v>
      </c>
      <c r="U19" s="7">
        <f t="shared" si="3"/>
        <v>-0.30934255198449884</v>
      </c>
      <c r="W19" s="5"/>
    </row>
    <row r="20" spans="1:23" ht="18.75">
      <c r="A20" s="2" t="s">
        <v>51</v>
      </c>
      <c r="C20" s="4">
        <v>0</v>
      </c>
      <c r="D20" s="4"/>
      <c r="E20" s="4">
        <v>-14791464000</v>
      </c>
      <c r="F20" s="4"/>
      <c r="G20" s="4">
        <v>0</v>
      </c>
      <c r="H20" s="4"/>
      <c r="I20" s="4">
        <f t="shared" si="0"/>
        <v>-14791464000</v>
      </c>
      <c r="K20" s="7">
        <f t="shared" si="1"/>
        <v>0.11281051103785299</v>
      </c>
      <c r="M20" s="4">
        <v>0</v>
      </c>
      <c r="N20" s="4"/>
      <c r="O20" s="4">
        <v>26720063988</v>
      </c>
      <c r="P20" s="4"/>
      <c r="Q20" s="4">
        <v>337977093</v>
      </c>
      <c r="R20" s="4"/>
      <c r="S20" s="4">
        <f t="shared" si="2"/>
        <v>27058041081</v>
      </c>
      <c r="U20" s="7">
        <f t="shared" si="3"/>
        <v>0.22793064884527051</v>
      </c>
      <c r="W20" s="5"/>
    </row>
    <row r="21" spans="1:23" ht="18.75">
      <c r="A21" s="2" t="s">
        <v>32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f t="shared" si="0"/>
        <v>0</v>
      </c>
      <c r="K21" s="7">
        <f t="shared" si="1"/>
        <v>0</v>
      </c>
      <c r="M21" s="4">
        <v>0</v>
      </c>
      <c r="N21" s="4"/>
      <c r="O21" s="4">
        <v>0</v>
      </c>
      <c r="P21" s="4"/>
      <c r="Q21" s="4">
        <v>4531124201</v>
      </c>
      <c r="R21" s="4"/>
      <c r="S21" s="4">
        <f t="shared" si="2"/>
        <v>4531124201</v>
      </c>
      <c r="U21" s="7">
        <f t="shared" si="3"/>
        <v>3.8169137079832861E-2</v>
      </c>
      <c r="W21" s="5"/>
    </row>
    <row r="22" spans="1:23" ht="18.75">
      <c r="A22" s="2" t="s">
        <v>115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7">
        <f t="shared" si="1"/>
        <v>0</v>
      </c>
      <c r="M22" s="4">
        <v>0</v>
      </c>
      <c r="N22" s="4"/>
      <c r="O22" s="4">
        <v>0</v>
      </c>
      <c r="P22" s="4"/>
      <c r="Q22" s="4">
        <v>3455809541</v>
      </c>
      <c r="R22" s="4"/>
      <c r="S22" s="4">
        <f t="shared" si="2"/>
        <v>3455809541</v>
      </c>
      <c r="U22" s="7">
        <f t="shared" si="3"/>
        <v>2.9110936324171457E-2</v>
      </c>
      <c r="W22" s="5"/>
    </row>
    <row r="23" spans="1:23" ht="18.75">
      <c r="A23" s="2" t="s">
        <v>47</v>
      </c>
      <c r="C23" s="4">
        <v>0</v>
      </c>
      <c r="D23" s="4"/>
      <c r="E23" s="4">
        <v>-6025182047</v>
      </c>
      <c r="F23" s="4"/>
      <c r="G23" s="4">
        <v>0</v>
      </c>
      <c r="H23" s="4"/>
      <c r="I23" s="4">
        <f t="shared" si="0"/>
        <v>-6025182047</v>
      </c>
      <c r="K23" s="7">
        <f t="shared" si="1"/>
        <v>4.5952440260015312E-2</v>
      </c>
      <c r="M23" s="4">
        <v>0</v>
      </c>
      <c r="N23" s="4"/>
      <c r="O23" s="4">
        <v>-5366119541</v>
      </c>
      <c r="P23" s="4"/>
      <c r="Q23" s="4">
        <f>336409937+2665</f>
        <v>336412602</v>
      </c>
      <c r="R23" s="4"/>
      <c r="S23" s="4">
        <f t="shared" si="2"/>
        <v>-5029706939</v>
      </c>
      <c r="U23" s="7">
        <f t="shared" si="3"/>
        <v>-4.2369082176937113E-2</v>
      </c>
      <c r="W23" s="5"/>
    </row>
    <row r="24" spans="1:23" ht="18.75">
      <c r="A24" s="2" t="s">
        <v>36</v>
      </c>
      <c r="C24" s="4">
        <v>0</v>
      </c>
      <c r="D24" s="4"/>
      <c r="E24" s="4">
        <v>3653067263</v>
      </c>
      <c r="F24" s="4"/>
      <c r="G24" s="4">
        <v>0</v>
      </c>
      <c r="H24" s="4"/>
      <c r="I24" s="4">
        <f t="shared" si="0"/>
        <v>3653067263</v>
      </c>
      <c r="K24" s="7">
        <f t="shared" si="1"/>
        <v>-2.7860959861355231E-2</v>
      </c>
      <c r="M24" s="4">
        <v>0</v>
      </c>
      <c r="N24" s="4"/>
      <c r="O24" s="4">
        <v>7698578647</v>
      </c>
      <c r="P24" s="4"/>
      <c r="Q24" s="4">
        <v>1103620510</v>
      </c>
      <c r="R24" s="4"/>
      <c r="S24" s="4">
        <f t="shared" si="2"/>
        <v>8802199157</v>
      </c>
      <c r="U24" s="7">
        <f t="shared" si="3"/>
        <v>7.4147679764190649E-2</v>
      </c>
      <c r="W24" s="5"/>
    </row>
    <row r="25" spans="1:23" ht="18.75">
      <c r="A25" s="2" t="s">
        <v>29</v>
      </c>
      <c r="C25" s="4">
        <v>0</v>
      </c>
      <c r="D25" s="4"/>
      <c r="E25" s="4">
        <v>-9841095000</v>
      </c>
      <c r="F25" s="4"/>
      <c r="G25" s="4">
        <v>0</v>
      </c>
      <c r="H25" s="4"/>
      <c r="I25" s="4">
        <f t="shared" si="0"/>
        <v>-9841095000</v>
      </c>
      <c r="K25" s="7">
        <f t="shared" si="1"/>
        <v>7.5055380327603796E-2</v>
      </c>
      <c r="M25" s="4">
        <v>0</v>
      </c>
      <c r="N25" s="4"/>
      <c r="O25" s="4">
        <v>5964299998</v>
      </c>
      <c r="P25" s="4"/>
      <c r="Q25" s="4">
        <v>6516862624</v>
      </c>
      <c r="R25" s="4"/>
      <c r="S25" s="4">
        <f t="shared" si="2"/>
        <v>12481162622</v>
      </c>
      <c r="U25" s="7">
        <f t="shared" si="3"/>
        <v>0.10513841287547707</v>
      </c>
      <c r="W25" s="5"/>
    </row>
    <row r="26" spans="1:23" ht="18.75">
      <c r="A26" s="2" t="s">
        <v>23</v>
      </c>
      <c r="C26" s="4">
        <v>0</v>
      </c>
      <c r="D26" s="4"/>
      <c r="E26" s="4">
        <v>-2123203004</v>
      </c>
      <c r="F26" s="4"/>
      <c r="G26" s="4">
        <v>0</v>
      </c>
      <c r="H26" s="4"/>
      <c r="I26" s="4">
        <f t="shared" si="0"/>
        <v>-2123203004</v>
      </c>
      <c r="K26" s="7">
        <f t="shared" si="1"/>
        <v>1.6193097310607293E-2</v>
      </c>
      <c r="M26" s="4">
        <v>0</v>
      </c>
      <c r="N26" s="4"/>
      <c r="O26" s="4">
        <v>-2977493530</v>
      </c>
      <c r="P26" s="4"/>
      <c r="Q26" s="4">
        <v>-490008125</v>
      </c>
      <c r="R26" s="4"/>
      <c r="S26" s="4">
        <f t="shared" si="2"/>
        <v>-3467501655</v>
      </c>
      <c r="U26" s="7">
        <f t="shared" si="3"/>
        <v>-2.9209427974857295E-2</v>
      </c>
      <c r="W26" s="5"/>
    </row>
    <row r="27" spans="1:23" ht="18.75">
      <c r="A27" s="2" t="s">
        <v>49</v>
      </c>
      <c r="C27" s="4">
        <v>846386092</v>
      </c>
      <c r="D27" s="4"/>
      <c r="E27" s="4">
        <v>-1652448905</v>
      </c>
      <c r="F27" s="4"/>
      <c r="G27" s="4">
        <v>0</v>
      </c>
      <c r="H27" s="4"/>
      <c r="I27" s="4">
        <f t="shared" si="0"/>
        <v>-806062813</v>
      </c>
      <c r="K27" s="7">
        <f t="shared" si="1"/>
        <v>6.1476239176283922E-3</v>
      </c>
      <c r="M27" s="4">
        <v>846386092</v>
      </c>
      <c r="N27" s="4"/>
      <c r="O27" s="4">
        <v>-2001677797</v>
      </c>
      <c r="P27" s="4"/>
      <c r="Q27" s="4">
        <v>0</v>
      </c>
      <c r="R27" s="4"/>
      <c r="S27" s="4">
        <f t="shared" si="2"/>
        <v>-1155291705</v>
      </c>
      <c r="U27" s="7">
        <f t="shared" si="3"/>
        <v>-9.731908793320412E-3</v>
      </c>
      <c r="W27" s="5"/>
    </row>
    <row r="28" spans="1:23" ht="18.75">
      <c r="A28" s="2" t="s">
        <v>52</v>
      </c>
      <c r="C28" s="4">
        <v>0</v>
      </c>
      <c r="D28" s="4"/>
      <c r="E28" s="4">
        <v>222667200</v>
      </c>
      <c r="F28" s="4"/>
      <c r="G28" s="4">
        <v>0</v>
      </c>
      <c r="H28" s="4"/>
      <c r="I28" s="4">
        <f t="shared" si="0"/>
        <v>222667200</v>
      </c>
      <c r="K28" s="7">
        <f t="shared" si="1"/>
        <v>-1.698222746806389E-3</v>
      </c>
      <c r="M28" s="4">
        <v>870018622</v>
      </c>
      <c r="N28" s="4"/>
      <c r="O28" s="4">
        <v>-938383200</v>
      </c>
      <c r="P28" s="4"/>
      <c r="Q28" s="4">
        <v>0</v>
      </c>
      <c r="R28" s="4"/>
      <c r="S28" s="4">
        <f t="shared" si="2"/>
        <v>-68364578</v>
      </c>
      <c r="U28" s="7">
        <f t="shared" si="3"/>
        <v>-5.7588731478846653E-4</v>
      </c>
      <c r="W28" s="5"/>
    </row>
    <row r="29" spans="1:23" ht="18.75">
      <c r="A29" s="2" t="s">
        <v>21</v>
      </c>
      <c r="C29" s="4">
        <v>0</v>
      </c>
      <c r="D29" s="4"/>
      <c r="E29" s="4">
        <v>-1131725925</v>
      </c>
      <c r="F29" s="4"/>
      <c r="G29" s="4">
        <v>0</v>
      </c>
      <c r="H29" s="4"/>
      <c r="I29" s="4">
        <f t="shared" si="0"/>
        <v>-1131725925</v>
      </c>
      <c r="K29" s="7">
        <f t="shared" si="1"/>
        <v>8.6313687376744375E-3</v>
      </c>
      <c r="M29" s="4">
        <v>15125000000</v>
      </c>
      <c r="N29" s="4"/>
      <c r="O29" s="4">
        <v>-8408668950</v>
      </c>
      <c r="P29" s="4"/>
      <c r="Q29" s="4">
        <v>0</v>
      </c>
      <c r="R29" s="4"/>
      <c r="S29" s="4">
        <f t="shared" si="2"/>
        <v>6716331050</v>
      </c>
      <c r="U29" s="7">
        <f t="shared" si="3"/>
        <v>5.65768116584425E-2</v>
      </c>
      <c r="W29" s="5"/>
    </row>
    <row r="30" spans="1:23" ht="18.75">
      <c r="A30" s="2" t="s">
        <v>25</v>
      </c>
      <c r="C30" s="4">
        <v>8032172856</v>
      </c>
      <c r="D30" s="4"/>
      <c r="E30" s="4">
        <v>-5139265736</v>
      </c>
      <c r="F30" s="4"/>
      <c r="G30" s="4">
        <v>0</v>
      </c>
      <c r="H30" s="4"/>
      <c r="I30" s="4">
        <f t="shared" si="0"/>
        <v>2892907120</v>
      </c>
      <c r="K30" s="7">
        <f t="shared" si="1"/>
        <v>-2.2063423241421097E-2</v>
      </c>
      <c r="M30" s="4">
        <v>8032172856</v>
      </c>
      <c r="N30" s="4"/>
      <c r="O30" s="4">
        <v>-1340678018</v>
      </c>
      <c r="P30" s="4"/>
      <c r="Q30" s="4">
        <v>0</v>
      </c>
      <c r="R30" s="4"/>
      <c r="S30" s="4">
        <f t="shared" si="2"/>
        <v>6691494838</v>
      </c>
      <c r="U30" s="7">
        <f t="shared" si="3"/>
        <v>5.6367597181345937E-2</v>
      </c>
      <c r="W30" s="5"/>
    </row>
    <row r="31" spans="1:23" ht="18.75">
      <c r="A31" s="2" t="s">
        <v>56</v>
      </c>
      <c r="C31" s="4">
        <v>0</v>
      </c>
      <c r="D31" s="4"/>
      <c r="E31" s="4">
        <v>-844942500</v>
      </c>
      <c r="F31" s="4"/>
      <c r="G31" s="4">
        <v>0</v>
      </c>
      <c r="H31" s="4"/>
      <c r="I31" s="4">
        <f t="shared" si="0"/>
        <v>-844942500</v>
      </c>
      <c r="K31" s="7">
        <f t="shared" si="1"/>
        <v>6.4441488160063868E-3</v>
      </c>
      <c r="M31" s="4">
        <v>2354838710</v>
      </c>
      <c r="N31" s="4"/>
      <c r="O31" s="4">
        <v>1980466200</v>
      </c>
      <c r="P31" s="4"/>
      <c r="Q31" s="4">
        <v>0</v>
      </c>
      <c r="R31" s="4"/>
      <c r="S31" s="4">
        <f t="shared" si="2"/>
        <v>4335304910</v>
      </c>
      <c r="U31" s="7">
        <f t="shared" si="3"/>
        <v>3.6519600887599341E-2</v>
      </c>
      <c r="W31" s="5"/>
    </row>
    <row r="32" spans="1:23" ht="18.75">
      <c r="A32" s="2" t="s">
        <v>18</v>
      </c>
      <c r="C32" s="4">
        <v>0</v>
      </c>
      <c r="D32" s="4"/>
      <c r="E32" s="4">
        <v>-3121317000</v>
      </c>
      <c r="F32" s="4"/>
      <c r="G32" s="4">
        <v>0</v>
      </c>
      <c r="H32" s="4"/>
      <c r="I32" s="4">
        <f t="shared" si="0"/>
        <v>-3121317000</v>
      </c>
      <c r="K32" s="7">
        <f t="shared" si="1"/>
        <v>2.3805443861482416E-2</v>
      </c>
      <c r="M32" s="4">
        <v>440000000</v>
      </c>
      <c r="N32" s="4"/>
      <c r="O32" s="4">
        <v>-2174345175</v>
      </c>
      <c r="P32" s="4"/>
      <c r="Q32" s="4">
        <v>0</v>
      </c>
      <c r="R32" s="4"/>
      <c r="S32" s="4">
        <f t="shared" si="2"/>
        <v>-1734345175</v>
      </c>
      <c r="U32" s="7">
        <f t="shared" si="3"/>
        <v>-1.4609720632621809E-2</v>
      </c>
      <c r="W32" s="5"/>
    </row>
    <row r="33" spans="1:23" ht="18.75">
      <c r="A33" s="2" t="s">
        <v>44</v>
      </c>
      <c r="C33" s="4">
        <v>0</v>
      </c>
      <c r="D33" s="4"/>
      <c r="E33" s="4">
        <v>-3077137441</v>
      </c>
      <c r="F33" s="4"/>
      <c r="G33" s="4">
        <v>0</v>
      </c>
      <c r="H33" s="4"/>
      <c r="I33" s="4">
        <f t="shared" si="0"/>
        <v>-3077137441</v>
      </c>
      <c r="K33" s="7">
        <f t="shared" si="1"/>
        <v>2.3468498267170929E-2</v>
      </c>
      <c r="M33" s="4">
        <v>0</v>
      </c>
      <c r="N33" s="4"/>
      <c r="O33" s="4">
        <v>10742988613</v>
      </c>
      <c r="P33" s="4"/>
      <c r="Q33" s="4">
        <v>0</v>
      </c>
      <c r="R33" s="4"/>
      <c r="S33" s="4">
        <f t="shared" si="2"/>
        <v>10742988613</v>
      </c>
      <c r="U33" s="7">
        <f t="shared" si="3"/>
        <v>9.0496439035192208E-2</v>
      </c>
      <c r="W33" s="5"/>
    </row>
    <row r="34" spans="1:23" ht="18.75">
      <c r="A34" s="2" t="s">
        <v>42</v>
      </c>
      <c r="C34" s="4">
        <v>0</v>
      </c>
      <c r="D34" s="4"/>
      <c r="E34" s="4">
        <v>2791292400</v>
      </c>
      <c r="F34" s="4"/>
      <c r="G34" s="4">
        <v>0</v>
      </c>
      <c r="H34" s="4"/>
      <c r="I34" s="4">
        <f t="shared" si="0"/>
        <v>2791292400</v>
      </c>
      <c r="K34" s="7">
        <f t="shared" si="1"/>
        <v>-2.1288435147465805E-2</v>
      </c>
      <c r="M34" s="4">
        <v>0</v>
      </c>
      <c r="N34" s="4"/>
      <c r="O34" s="4">
        <v>2182933800</v>
      </c>
      <c r="P34" s="4"/>
      <c r="Q34" s="4">
        <v>0</v>
      </c>
      <c r="R34" s="4"/>
      <c r="S34" s="4">
        <f t="shared" si="2"/>
        <v>2182933800</v>
      </c>
      <c r="U34" s="7">
        <f t="shared" si="3"/>
        <v>1.838852694216855E-2</v>
      </c>
      <c r="W34" s="5"/>
    </row>
    <row r="35" spans="1:23" ht="18.75">
      <c r="A35" s="2" t="s">
        <v>16</v>
      </c>
      <c r="C35" s="4">
        <v>0</v>
      </c>
      <c r="D35" s="4"/>
      <c r="E35" s="4">
        <v>-7184428755</v>
      </c>
      <c r="F35" s="4"/>
      <c r="G35" s="4">
        <v>0</v>
      </c>
      <c r="H35" s="4"/>
      <c r="I35" s="4">
        <f t="shared" si="0"/>
        <v>-7184428755</v>
      </c>
      <c r="K35" s="7">
        <f t="shared" si="1"/>
        <v>5.479370259540204E-2</v>
      </c>
      <c r="M35" s="4">
        <v>0</v>
      </c>
      <c r="N35" s="4"/>
      <c r="O35" s="4">
        <v>-4369910273</v>
      </c>
      <c r="P35" s="4"/>
      <c r="Q35" s="4">
        <v>0</v>
      </c>
      <c r="R35" s="4"/>
      <c r="S35" s="4">
        <f t="shared" si="2"/>
        <v>-4369910273</v>
      </c>
      <c r="U35" s="7">
        <f t="shared" si="3"/>
        <v>-3.6811108422032598E-2</v>
      </c>
      <c r="W35" s="5"/>
    </row>
    <row r="36" spans="1:23" ht="18.75">
      <c r="A36" s="2" t="s">
        <v>38</v>
      </c>
      <c r="C36" s="4">
        <v>0</v>
      </c>
      <c r="D36" s="4"/>
      <c r="E36" s="4">
        <v>-3825104400</v>
      </c>
      <c r="F36" s="4"/>
      <c r="G36" s="4">
        <v>0</v>
      </c>
      <c r="H36" s="4"/>
      <c r="I36" s="4">
        <f t="shared" si="0"/>
        <v>-3825104400</v>
      </c>
      <c r="K36" s="7">
        <f t="shared" si="1"/>
        <v>2.9173040757638324E-2</v>
      </c>
      <c r="M36" s="4">
        <v>0</v>
      </c>
      <c r="N36" s="4"/>
      <c r="O36" s="4">
        <v>5324131800</v>
      </c>
      <c r="P36" s="4"/>
      <c r="Q36" s="4">
        <v>0</v>
      </c>
      <c r="R36" s="4"/>
      <c r="S36" s="4">
        <f t="shared" si="2"/>
        <v>5324131800</v>
      </c>
      <c r="U36" s="7">
        <f t="shared" si="3"/>
        <v>4.4849248771518559E-2</v>
      </c>
      <c r="W36" s="5"/>
    </row>
    <row r="37" spans="1:23" ht="18.75">
      <c r="A37" s="2" t="s">
        <v>43</v>
      </c>
      <c r="C37" s="4">
        <v>0</v>
      </c>
      <c r="D37" s="4"/>
      <c r="E37" s="4">
        <v>-1315128150</v>
      </c>
      <c r="F37" s="4"/>
      <c r="G37" s="4">
        <v>0</v>
      </c>
      <c r="H37" s="4"/>
      <c r="I37" s="4">
        <f t="shared" si="0"/>
        <v>-1315128150</v>
      </c>
      <c r="K37" s="7">
        <f t="shared" si="1"/>
        <v>1.0030128098325234E-2</v>
      </c>
      <c r="M37" s="4">
        <v>0</v>
      </c>
      <c r="N37" s="4"/>
      <c r="O37" s="4">
        <v>-6478784326</v>
      </c>
      <c r="P37" s="4"/>
      <c r="Q37" s="4">
        <v>0</v>
      </c>
      <c r="R37" s="4"/>
      <c r="S37" s="4">
        <f t="shared" si="2"/>
        <v>-6478784326</v>
      </c>
      <c r="U37" s="7">
        <f t="shared" si="3"/>
        <v>-5.4575773269510193E-2</v>
      </c>
      <c r="W37" s="5"/>
    </row>
    <row r="38" spans="1:23" ht="18.75">
      <c r="A38" s="2" t="s">
        <v>20</v>
      </c>
      <c r="C38" s="4">
        <v>0</v>
      </c>
      <c r="D38" s="4"/>
      <c r="E38" s="4">
        <v>-18815378400</v>
      </c>
      <c r="F38" s="4"/>
      <c r="G38" s="4">
        <v>0</v>
      </c>
      <c r="H38" s="4"/>
      <c r="I38" s="4">
        <f t="shared" si="0"/>
        <v>-18815378400</v>
      </c>
      <c r="K38" s="7">
        <f t="shared" si="1"/>
        <v>0.14349982210513987</v>
      </c>
      <c r="M38" s="4">
        <v>0</v>
      </c>
      <c r="N38" s="4"/>
      <c r="O38" s="4">
        <v>-5906980680</v>
      </c>
      <c r="P38" s="4"/>
      <c r="Q38" s="4">
        <v>0</v>
      </c>
      <c r="R38" s="4"/>
      <c r="S38" s="4">
        <f t="shared" si="2"/>
        <v>-5906980680</v>
      </c>
      <c r="U38" s="7">
        <f t="shared" si="3"/>
        <v>-4.9759032262475897E-2</v>
      </c>
      <c r="W38" s="5"/>
    </row>
    <row r="39" spans="1:23" ht="18.75">
      <c r="A39" s="2" t="s">
        <v>34</v>
      </c>
      <c r="C39" s="4">
        <v>0</v>
      </c>
      <c r="D39" s="4"/>
      <c r="E39" s="4">
        <v>-3631364055</v>
      </c>
      <c r="F39" s="4"/>
      <c r="G39" s="4">
        <v>0</v>
      </c>
      <c r="H39" s="4"/>
      <c r="I39" s="4">
        <f t="shared" si="0"/>
        <v>-3631364055</v>
      </c>
      <c r="K39" s="7">
        <f t="shared" si="1"/>
        <v>2.76954353408858E-2</v>
      </c>
      <c r="M39" s="4">
        <v>0</v>
      </c>
      <c r="N39" s="4"/>
      <c r="O39" s="4">
        <v>-2602422900</v>
      </c>
      <c r="P39" s="4"/>
      <c r="Q39" s="4">
        <v>0</v>
      </c>
      <c r="R39" s="4"/>
      <c r="S39" s="4">
        <f t="shared" si="2"/>
        <v>-2602422900</v>
      </c>
      <c r="U39" s="7">
        <f t="shared" si="3"/>
        <v>-2.192220561684757E-2</v>
      </c>
      <c r="W39" s="5"/>
    </row>
    <row r="40" spans="1:23" ht="18.75">
      <c r="A40" s="2" t="s">
        <v>22</v>
      </c>
      <c r="C40" s="4">
        <v>0</v>
      </c>
      <c r="D40" s="4"/>
      <c r="E40" s="4">
        <v>-5428353468</v>
      </c>
      <c r="F40" s="4"/>
      <c r="G40" s="4">
        <v>0</v>
      </c>
      <c r="H40" s="4"/>
      <c r="I40" s="4">
        <f t="shared" si="0"/>
        <v>-5428353468</v>
      </c>
      <c r="K40" s="7">
        <f t="shared" si="1"/>
        <v>4.1400589476415686E-2</v>
      </c>
      <c r="M40" s="4">
        <v>0</v>
      </c>
      <c r="N40" s="4"/>
      <c r="O40" s="4">
        <v>1192195743</v>
      </c>
      <c r="P40" s="4"/>
      <c r="Q40" s="4">
        <v>0</v>
      </c>
      <c r="R40" s="4"/>
      <c r="S40" s="4">
        <f t="shared" si="2"/>
        <v>1192195743</v>
      </c>
      <c r="U40" s="7">
        <f t="shared" si="3"/>
        <v>1.0042779831662395E-2</v>
      </c>
      <c r="W40" s="5"/>
    </row>
    <row r="41" spans="1:23" ht="18.75">
      <c r="A41" s="2" t="s">
        <v>19</v>
      </c>
      <c r="C41" s="4">
        <v>0</v>
      </c>
      <c r="D41" s="4"/>
      <c r="E41" s="4">
        <v>-994050000</v>
      </c>
      <c r="F41" s="4"/>
      <c r="G41" s="4">
        <v>0</v>
      </c>
      <c r="H41" s="4"/>
      <c r="I41" s="4">
        <f t="shared" si="0"/>
        <v>-994050000</v>
      </c>
      <c r="K41" s="7">
        <f t="shared" si="1"/>
        <v>7.581351548242808E-3</v>
      </c>
      <c r="M41" s="4">
        <v>0</v>
      </c>
      <c r="N41" s="4"/>
      <c r="O41" s="4">
        <v>-894645000</v>
      </c>
      <c r="P41" s="4"/>
      <c r="Q41" s="4">
        <v>0</v>
      </c>
      <c r="R41" s="4"/>
      <c r="S41" s="4">
        <f t="shared" si="2"/>
        <v>-894645000</v>
      </c>
      <c r="U41" s="7">
        <f t="shared" si="3"/>
        <v>-7.5362815336756355E-3</v>
      </c>
      <c r="W41" s="5"/>
    </row>
    <row r="42" spans="1:23" ht="18.75">
      <c r="A42" s="2" t="s">
        <v>31</v>
      </c>
      <c r="C42" s="4">
        <v>0</v>
      </c>
      <c r="D42" s="4"/>
      <c r="E42" s="4">
        <v>1954548327</v>
      </c>
      <c r="F42" s="4"/>
      <c r="G42" s="4">
        <v>0</v>
      </c>
      <c r="H42" s="4"/>
      <c r="I42" s="4">
        <f t="shared" si="0"/>
        <v>1954548327</v>
      </c>
      <c r="K42" s="7">
        <f t="shared" si="1"/>
        <v>-1.4906813525493527E-2</v>
      </c>
      <c r="M42" s="4">
        <v>0</v>
      </c>
      <c r="N42" s="4"/>
      <c r="O42" s="4">
        <v>5285258232</v>
      </c>
      <c r="P42" s="4"/>
      <c r="Q42" s="4">
        <v>0</v>
      </c>
      <c r="R42" s="4"/>
      <c r="S42" s="4">
        <f t="shared" si="2"/>
        <v>5285258232</v>
      </c>
      <c r="U42" s="7">
        <f t="shared" si="3"/>
        <v>4.4521786870243212E-2</v>
      </c>
      <c r="W42" s="5"/>
    </row>
    <row r="43" spans="1:23" ht="18.75">
      <c r="A43" s="2" t="s">
        <v>59</v>
      </c>
      <c r="C43" s="4">
        <v>0</v>
      </c>
      <c r="D43" s="4"/>
      <c r="E43" s="4">
        <v>1252503000</v>
      </c>
      <c r="F43" s="4"/>
      <c r="G43" s="4">
        <v>0</v>
      </c>
      <c r="H43" s="4"/>
      <c r="I43" s="4">
        <f t="shared" si="0"/>
        <v>1252503000</v>
      </c>
      <c r="K43" s="7">
        <f t="shared" si="1"/>
        <v>-9.5525029507859387E-3</v>
      </c>
      <c r="M43" s="4">
        <v>0</v>
      </c>
      <c r="N43" s="4"/>
      <c r="O43" s="4">
        <v>3011971500</v>
      </c>
      <c r="P43" s="4"/>
      <c r="Q43" s="4">
        <v>0</v>
      </c>
      <c r="R43" s="4"/>
      <c r="S43" s="4">
        <f t="shared" si="2"/>
        <v>3011971500</v>
      </c>
      <c r="U43" s="7">
        <f t="shared" si="3"/>
        <v>2.5372147830041308E-2</v>
      </c>
      <c r="W43" s="5"/>
    </row>
    <row r="44" spans="1:23" ht="18.75">
      <c r="A44" s="2" t="s">
        <v>48</v>
      </c>
      <c r="C44" s="4">
        <v>0</v>
      </c>
      <c r="D44" s="4"/>
      <c r="E44" s="4">
        <v>152549020</v>
      </c>
      <c r="F44" s="4"/>
      <c r="G44" s="4">
        <v>0</v>
      </c>
      <c r="H44" s="4"/>
      <c r="I44" s="4">
        <f t="shared" si="0"/>
        <v>152549020</v>
      </c>
      <c r="K44" s="7">
        <f t="shared" si="1"/>
        <v>-1.1634502781147056E-3</v>
      </c>
      <c r="M44" s="4">
        <v>0</v>
      </c>
      <c r="N44" s="4"/>
      <c r="O44" s="4">
        <v>733169271</v>
      </c>
      <c r="P44" s="4"/>
      <c r="Q44" s="4">
        <v>0</v>
      </c>
      <c r="R44" s="4"/>
      <c r="S44" s="4">
        <f t="shared" si="2"/>
        <v>733169271</v>
      </c>
      <c r="U44" s="7">
        <f t="shared" si="3"/>
        <v>6.1760475251029486E-3</v>
      </c>
      <c r="W44" s="5"/>
    </row>
    <row r="45" spans="1:23" ht="18.75">
      <c r="A45" s="2" t="s">
        <v>46</v>
      </c>
      <c r="C45" s="4">
        <v>0</v>
      </c>
      <c r="D45" s="4"/>
      <c r="E45" s="4">
        <v>-715716000</v>
      </c>
      <c r="F45" s="4"/>
      <c r="G45" s="4">
        <v>0</v>
      </c>
      <c r="H45" s="4"/>
      <c r="I45" s="4">
        <f t="shared" si="0"/>
        <v>-715716000</v>
      </c>
      <c r="K45" s="7">
        <f t="shared" si="1"/>
        <v>5.4585731147348219E-3</v>
      </c>
      <c r="M45" s="4">
        <v>0</v>
      </c>
      <c r="N45" s="4"/>
      <c r="O45" s="4">
        <v>5424384920</v>
      </c>
      <c r="P45" s="4"/>
      <c r="Q45" s="4">
        <v>0</v>
      </c>
      <c r="R45" s="4"/>
      <c r="S45" s="4">
        <f t="shared" si="2"/>
        <v>5424384920</v>
      </c>
      <c r="U45" s="7">
        <f t="shared" si="3"/>
        <v>4.5693757752119098E-2</v>
      </c>
      <c r="W45" s="5"/>
    </row>
    <row r="46" spans="1:23" ht="18.75">
      <c r="A46" s="2" t="s">
        <v>14</v>
      </c>
      <c r="C46" s="4">
        <v>0</v>
      </c>
      <c r="D46" s="4"/>
      <c r="E46" s="4">
        <v>-2568498537</v>
      </c>
      <c r="F46" s="4"/>
      <c r="G46" s="4">
        <v>0</v>
      </c>
      <c r="H46" s="4"/>
      <c r="I46" s="4">
        <f t="shared" si="0"/>
        <v>-2568498537</v>
      </c>
      <c r="K46" s="7">
        <f t="shared" si="1"/>
        <v>1.9589246376082024E-2</v>
      </c>
      <c r="M46" s="4">
        <v>0</v>
      </c>
      <c r="N46" s="4"/>
      <c r="O46" s="4">
        <v>866121600</v>
      </c>
      <c r="P46" s="4"/>
      <c r="Q46" s="4">
        <v>0</v>
      </c>
      <c r="R46" s="4"/>
      <c r="S46" s="4">
        <f t="shared" si="2"/>
        <v>866121600</v>
      </c>
      <c r="U46" s="7">
        <f t="shared" si="3"/>
        <v>7.2960070418966131E-3</v>
      </c>
      <c r="W46" s="5"/>
    </row>
    <row r="47" spans="1:23" ht="18.75">
      <c r="A47" s="2" t="s">
        <v>30</v>
      </c>
      <c r="C47" s="4">
        <v>0</v>
      </c>
      <c r="D47" s="4"/>
      <c r="E47" s="4">
        <v>-6752370135</v>
      </c>
      <c r="F47" s="4"/>
      <c r="G47" s="4">
        <v>0</v>
      </c>
      <c r="H47" s="4"/>
      <c r="I47" s="4">
        <f t="shared" si="0"/>
        <v>-6752370135</v>
      </c>
      <c r="K47" s="7">
        <f t="shared" si="1"/>
        <v>5.1498507899291529E-2</v>
      </c>
      <c r="M47" s="4">
        <v>0</v>
      </c>
      <c r="N47" s="4"/>
      <c r="O47" s="4">
        <v>6992668006</v>
      </c>
      <c r="P47" s="4"/>
      <c r="Q47" s="4">
        <v>0</v>
      </c>
      <c r="R47" s="4"/>
      <c r="S47" s="4">
        <f t="shared" si="2"/>
        <v>6992668006</v>
      </c>
      <c r="U47" s="7">
        <f t="shared" si="3"/>
        <v>5.890460994555631E-2</v>
      </c>
      <c r="W47" s="5"/>
    </row>
    <row r="48" spans="1:23" ht="18.75">
      <c r="A48" s="2" t="s">
        <v>53</v>
      </c>
      <c r="C48" s="4">
        <v>0</v>
      </c>
      <c r="D48" s="4"/>
      <c r="E48" s="4">
        <v>-2667095792</v>
      </c>
      <c r="F48" s="4"/>
      <c r="G48" s="4">
        <v>0</v>
      </c>
      <c r="H48" s="4"/>
      <c r="I48" s="4">
        <f t="shared" si="0"/>
        <v>-2667095792</v>
      </c>
      <c r="K48" s="7">
        <f t="shared" si="1"/>
        <v>2.0341221077401616E-2</v>
      </c>
      <c r="M48" s="4">
        <v>0</v>
      </c>
      <c r="N48" s="4"/>
      <c r="O48" s="4">
        <v>2453728130</v>
      </c>
      <c r="P48" s="4"/>
      <c r="Q48" s="4">
        <v>0</v>
      </c>
      <c r="R48" s="4"/>
      <c r="S48" s="4">
        <f t="shared" si="2"/>
        <v>2453728130</v>
      </c>
      <c r="U48" s="7">
        <f t="shared" si="3"/>
        <v>2.0669635436155624E-2</v>
      </c>
      <c r="W48" s="5"/>
    </row>
    <row r="49" spans="1:23" ht="18.75">
      <c r="A49" s="2" t="s">
        <v>55</v>
      </c>
      <c r="C49" s="4">
        <v>0</v>
      </c>
      <c r="D49" s="4"/>
      <c r="E49" s="4">
        <v>3529817593</v>
      </c>
      <c r="F49" s="4"/>
      <c r="G49" s="4">
        <v>0</v>
      </c>
      <c r="H49" s="4"/>
      <c r="I49" s="4">
        <f t="shared" si="0"/>
        <v>3529817593</v>
      </c>
      <c r="K49" s="7">
        <f t="shared" si="1"/>
        <v>-2.692096783230748E-2</v>
      </c>
      <c r="M49" s="4">
        <v>0</v>
      </c>
      <c r="N49" s="4"/>
      <c r="O49" s="4">
        <v>9868574538</v>
      </c>
      <c r="P49" s="4"/>
      <c r="Q49" s="4">
        <v>0</v>
      </c>
      <c r="R49" s="4"/>
      <c r="S49" s="4">
        <f t="shared" si="2"/>
        <v>9868574538</v>
      </c>
      <c r="U49" s="7">
        <f t="shared" si="3"/>
        <v>8.3130578111352507E-2</v>
      </c>
      <c r="W49" s="5"/>
    </row>
    <row r="50" spans="1:23" ht="18.75">
      <c r="A50" s="2" t="s">
        <v>40</v>
      </c>
      <c r="C50" s="4">
        <v>0</v>
      </c>
      <c r="D50" s="4"/>
      <c r="E50" s="4">
        <v>1926468900</v>
      </c>
      <c r="F50" s="4"/>
      <c r="G50" s="4">
        <v>0</v>
      </c>
      <c r="H50" s="4"/>
      <c r="I50" s="4">
        <f t="shared" si="0"/>
        <v>1926468900</v>
      </c>
      <c r="K50" s="7">
        <f t="shared" si="1"/>
        <v>-1.4692659300494562E-2</v>
      </c>
      <c r="M50" s="4">
        <v>0</v>
      </c>
      <c r="N50" s="4"/>
      <c r="O50" s="4">
        <v>17319243372</v>
      </c>
      <c r="P50" s="4"/>
      <c r="Q50" s="4">
        <v>0</v>
      </c>
      <c r="R50" s="4"/>
      <c r="S50" s="4">
        <f t="shared" si="2"/>
        <v>17319243372</v>
      </c>
      <c r="U50" s="7">
        <f t="shared" si="3"/>
        <v>0.14589328057680728</v>
      </c>
      <c r="W50" s="5"/>
    </row>
    <row r="51" spans="1:23" ht="18.75">
      <c r="A51" s="2" t="s">
        <v>63</v>
      </c>
      <c r="C51" s="4">
        <v>0</v>
      </c>
      <c r="D51" s="4"/>
      <c r="E51" s="4">
        <v>-2389239953</v>
      </c>
      <c r="F51" s="4"/>
      <c r="G51" s="4">
        <v>0</v>
      </c>
      <c r="H51" s="4"/>
      <c r="I51" s="4">
        <f t="shared" si="0"/>
        <v>-2389239953</v>
      </c>
      <c r="K51" s="7">
        <f t="shared" si="1"/>
        <v>1.8222089449021803E-2</v>
      </c>
      <c r="M51" s="4">
        <v>0</v>
      </c>
      <c r="N51" s="4"/>
      <c r="O51" s="4">
        <v>-1479443146</v>
      </c>
      <c r="P51" s="4"/>
      <c r="Q51" s="4">
        <v>0</v>
      </c>
      <c r="R51" s="4"/>
      <c r="S51" s="4">
        <f t="shared" si="2"/>
        <v>-1479443146</v>
      </c>
      <c r="U51" s="7">
        <f t="shared" si="3"/>
        <v>-1.2462485188340389E-2</v>
      </c>
      <c r="W51" s="5"/>
    </row>
    <row r="52" spans="1:23" ht="18.75">
      <c r="A52" s="2" t="s">
        <v>24</v>
      </c>
      <c r="C52" s="4">
        <v>0</v>
      </c>
      <c r="D52" s="4"/>
      <c r="E52" s="4">
        <v>-44732250</v>
      </c>
      <c r="F52" s="4"/>
      <c r="G52" s="4">
        <v>0</v>
      </c>
      <c r="H52" s="4"/>
      <c r="I52" s="4">
        <f t="shared" si="0"/>
        <v>-44732250</v>
      </c>
      <c r="K52" s="7">
        <f t="shared" si="1"/>
        <v>3.4116081967092637E-4</v>
      </c>
      <c r="M52" s="4">
        <v>0</v>
      </c>
      <c r="N52" s="4"/>
      <c r="O52" s="4">
        <v>-581519250</v>
      </c>
      <c r="P52" s="4"/>
      <c r="Q52" s="4">
        <v>0</v>
      </c>
      <c r="R52" s="4"/>
      <c r="S52" s="4">
        <f t="shared" si="2"/>
        <v>-581519250</v>
      </c>
      <c r="U52" s="7">
        <f t="shared" si="3"/>
        <v>-4.8985829968891635E-3</v>
      </c>
      <c r="W52" s="5"/>
    </row>
    <row r="53" spans="1:23" ht="18.75">
      <c r="A53" s="2" t="s">
        <v>50</v>
      </c>
      <c r="C53" s="4">
        <v>0</v>
      </c>
      <c r="D53" s="4"/>
      <c r="E53" s="4">
        <v>-902769359</v>
      </c>
      <c r="F53" s="4"/>
      <c r="G53" s="4">
        <v>0</v>
      </c>
      <c r="H53" s="4"/>
      <c r="I53" s="4">
        <f t="shared" si="0"/>
        <v>-902769359</v>
      </c>
      <c r="K53" s="7">
        <f t="shared" si="1"/>
        <v>6.8851786907709045E-3</v>
      </c>
      <c r="M53" s="4">
        <v>0</v>
      </c>
      <c r="N53" s="4"/>
      <c r="O53" s="4">
        <v>529209626</v>
      </c>
      <c r="P53" s="4"/>
      <c r="Q53" s="4">
        <v>0</v>
      </c>
      <c r="R53" s="4"/>
      <c r="S53" s="4">
        <f t="shared" si="2"/>
        <v>529209626</v>
      </c>
      <c r="U53" s="7">
        <f t="shared" si="3"/>
        <v>4.4579388828721892E-3</v>
      </c>
      <c r="W53" s="5"/>
    </row>
    <row r="54" spans="1:23" ht="18.75">
      <c r="A54" s="2" t="s">
        <v>27</v>
      </c>
      <c r="C54" s="4">
        <v>0</v>
      </c>
      <c r="D54" s="4"/>
      <c r="E54" s="4">
        <v>-182342984</v>
      </c>
      <c r="F54" s="4"/>
      <c r="G54" s="4">
        <v>0</v>
      </c>
      <c r="H54" s="4"/>
      <c r="I54" s="4">
        <f t="shared" si="0"/>
        <v>-182342984</v>
      </c>
      <c r="K54" s="7">
        <f t="shared" si="1"/>
        <v>1.3906808149083179E-3</v>
      </c>
      <c r="M54" s="4">
        <v>0</v>
      </c>
      <c r="N54" s="4"/>
      <c r="O54" s="4">
        <v>698513898</v>
      </c>
      <c r="P54" s="4"/>
      <c r="Q54" s="4">
        <v>0</v>
      </c>
      <c r="R54" s="4"/>
      <c r="S54" s="4">
        <f t="shared" si="2"/>
        <v>698513898</v>
      </c>
      <c r="U54" s="7">
        <f t="shared" si="3"/>
        <v>5.8841187180537378E-3</v>
      </c>
      <c r="W54" s="5"/>
    </row>
    <row r="55" spans="1:23" ht="18.75">
      <c r="A55" s="2" t="s">
        <v>61</v>
      </c>
      <c r="C55" s="4">
        <v>0</v>
      </c>
      <c r="D55" s="4"/>
      <c r="E55" s="4">
        <v>280793876</v>
      </c>
      <c r="F55" s="4"/>
      <c r="G55" s="4">
        <v>0</v>
      </c>
      <c r="H55" s="4"/>
      <c r="I55" s="4">
        <f t="shared" si="0"/>
        <v>280793876</v>
      </c>
      <c r="K55" s="7">
        <f t="shared" si="1"/>
        <v>-2.1415392450577927E-3</v>
      </c>
      <c r="M55" s="4">
        <v>0</v>
      </c>
      <c r="N55" s="4"/>
      <c r="O55" s="4">
        <v>1988956623</v>
      </c>
      <c r="P55" s="4"/>
      <c r="Q55" s="4">
        <v>0</v>
      </c>
      <c r="R55" s="4"/>
      <c r="S55" s="4">
        <f t="shared" si="2"/>
        <v>1988956623</v>
      </c>
      <c r="U55" s="7">
        <f t="shared" si="3"/>
        <v>1.6754508290100268E-2</v>
      </c>
      <c r="W55" s="5"/>
    </row>
    <row r="56" spans="1:23" ht="18.75">
      <c r="A56" s="2" t="s">
        <v>58</v>
      </c>
      <c r="C56" s="4">
        <v>0</v>
      </c>
      <c r="D56" s="4"/>
      <c r="E56" s="4">
        <v>-8102203335</v>
      </c>
      <c r="F56" s="4"/>
      <c r="G56" s="4">
        <v>0</v>
      </c>
      <c r="H56" s="4"/>
      <c r="I56" s="4">
        <f t="shared" si="0"/>
        <v>-8102203335</v>
      </c>
      <c r="K56" s="7">
        <f t="shared" si="1"/>
        <v>6.1793322064262655E-2</v>
      </c>
      <c r="M56" s="4">
        <v>0</v>
      </c>
      <c r="N56" s="4"/>
      <c r="O56" s="4">
        <v>-10963576260</v>
      </c>
      <c r="P56" s="4"/>
      <c r="Q56" s="4">
        <v>0</v>
      </c>
      <c r="R56" s="4"/>
      <c r="S56" s="4">
        <f t="shared" si="2"/>
        <v>-10963576260</v>
      </c>
      <c r="U56" s="7">
        <f t="shared" si="3"/>
        <v>-9.2354618101350358E-2</v>
      </c>
      <c r="W56" s="5"/>
    </row>
    <row r="57" spans="1:23" ht="18.75">
      <c r="A57" s="2" t="s">
        <v>60</v>
      </c>
      <c r="C57" s="4">
        <v>0</v>
      </c>
      <c r="D57" s="4"/>
      <c r="E57" s="4">
        <v>-5210412480</v>
      </c>
      <c r="F57" s="4"/>
      <c r="G57" s="4">
        <v>0</v>
      </c>
      <c r="H57" s="4"/>
      <c r="I57" s="4">
        <f t="shared" si="0"/>
        <v>-5210412480</v>
      </c>
      <c r="K57" s="7">
        <f t="shared" si="1"/>
        <v>3.9738412275269502E-2</v>
      </c>
      <c r="M57" s="4">
        <v>0</v>
      </c>
      <c r="N57" s="4"/>
      <c r="O57" s="4">
        <v>8801875368</v>
      </c>
      <c r="P57" s="4"/>
      <c r="Q57" s="4">
        <v>0</v>
      </c>
      <c r="R57" s="4"/>
      <c r="S57" s="4">
        <f t="shared" si="2"/>
        <v>8801875368</v>
      </c>
      <c r="U57" s="7">
        <f t="shared" si="3"/>
        <v>7.4144952240914372E-2</v>
      </c>
      <c r="W57" s="5"/>
    </row>
    <row r="58" spans="1:23" ht="18.75">
      <c r="A58" s="2" t="s">
        <v>137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f t="shared" si="0"/>
        <v>0</v>
      </c>
      <c r="K58" s="7">
        <f>I58/-131117782057</f>
        <v>0</v>
      </c>
      <c r="M58" s="4">
        <v>-1500000000</v>
      </c>
      <c r="N58" s="4"/>
      <c r="O58" s="4">
        <v>0</v>
      </c>
      <c r="P58" s="4"/>
      <c r="Q58" s="4">
        <v>0</v>
      </c>
      <c r="R58" s="4"/>
      <c r="S58" s="4">
        <f t="shared" si="2"/>
        <v>-1500000000</v>
      </c>
      <c r="U58" s="7">
        <f t="shared" si="3"/>
        <v>-1.2635651348315201E-2</v>
      </c>
      <c r="W58" s="5"/>
    </row>
    <row r="59" spans="1:23" ht="18.75">
      <c r="A59" s="2" t="s">
        <v>54</v>
      </c>
      <c r="C59" s="4">
        <v>0</v>
      </c>
      <c r="D59" s="4"/>
      <c r="E59" s="4">
        <v>-4463162380</v>
      </c>
      <c r="F59" s="4"/>
      <c r="G59" s="4">
        <v>0</v>
      </c>
      <c r="H59" s="4"/>
      <c r="I59" s="4">
        <f t="shared" si="0"/>
        <v>-4463162380</v>
      </c>
      <c r="K59" s="7">
        <f t="shared" si="1"/>
        <v>3.4039337075269911E-2</v>
      </c>
      <c r="M59" s="4">
        <v>0</v>
      </c>
      <c r="N59" s="4"/>
      <c r="O59" s="4">
        <f>'درآمد ناشی از تغییر قیمت اوراق'!Q47</f>
        <v>-2009999864</v>
      </c>
      <c r="P59" s="4"/>
      <c r="Q59" s="4">
        <v>0</v>
      </c>
      <c r="R59" s="4"/>
      <c r="S59" s="4">
        <f t="shared" si="2"/>
        <v>-2009999864</v>
      </c>
      <c r="U59" s="7">
        <f t="shared" si="3"/>
        <v>-1.6931771661109981E-2</v>
      </c>
      <c r="W59" s="5"/>
    </row>
    <row r="60" spans="1:23" ht="18.75">
      <c r="A60" s="2" t="s">
        <v>132</v>
      </c>
      <c r="C60" s="4">
        <v>0</v>
      </c>
      <c r="D60" s="4"/>
      <c r="E60" s="4">
        <v>1579051838</v>
      </c>
      <c r="F60" s="4"/>
      <c r="G60" s="4">
        <v>0</v>
      </c>
      <c r="H60" s="4"/>
      <c r="I60" s="4">
        <f t="shared" si="0"/>
        <v>1579051838</v>
      </c>
      <c r="K60" s="7">
        <f t="shared" si="1"/>
        <v>-1.2043002964415222E-2</v>
      </c>
      <c r="M60" s="4">
        <v>0</v>
      </c>
      <c r="N60" s="4"/>
      <c r="O60" s="4">
        <v>1579051838</v>
      </c>
      <c r="P60" s="4"/>
      <c r="Q60" s="4">
        <v>0</v>
      </c>
      <c r="R60" s="4"/>
      <c r="S60" s="4">
        <f t="shared" si="2"/>
        <v>1579051838</v>
      </c>
      <c r="U60" s="7">
        <f t="shared" si="3"/>
        <v>1.3301565657256199E-2</v>
      </c>
      <c r="W60" s="5"/>
    </row>
    <row r="61" spans="1:23" ht="18.75">
      <c r="A61" s="2" t="s">
        <v>26</v>
      </c>
      <c r="C61" s="4">
        <v>0</v>
      </c>
      <c r="D61" s="4"/>
      <c r="E61" s="4">
        <v>-589692545</v>
      </c>
      <c r="F61" s="4"/>
      <c r="G61" s="4">
        <v>0</v>
      </c>
      <c r="H61" s="4"/>
      <c r="I61" s="4">
        <f t="shared" si="0"/>
        <v>-589692545</v>
      </c>
      <c r="K61" s="7">
        <f t="shared" si="1"/>
        <v>4.4974261747628306E-3</v>
      </c>
      <c r="M61" s="4">
        <v>0</v>
      </c>
      <c r="N61" s="4"/>
      <c r="O61" s="4">
        <v>-827014899</v>
      </c>
      <c r="P61" s="4"/>
      <c r="Q61" s="4">
        <v>0</v>
      </c>
      <c r="R61" s="4"/>
      <c r="S61" s="4">
        <f t="shared" si="2"/>
        <v>-827014899</v>
      </c>
      <c r="U61" s="7">
        <f t="shared" si="3"/>
        <v>-6.9665812824174066E-3</v>
      </c>
      <c r="W61" s="5"/>
    </row>
    <row r="62" spans="1:23" ht="18.75">
      <c r="A62" s="2" t="s">
        <v>41</v>
      </c>
      <c r="C62" s="4">
        <v>0</v>
      </c>
      <c r="D62" s="4"/>
      <c r="E62" s="4">
        <v>31809600</v>
      </c>
      <c r="F62" s="4"/>
      <c r="G62" s="4">
        <v>0</v>
      </c>
      <c r="H62" s="4"/>
      <c r="I62" s="4">
        <f t="shared" si="0"/>
        <v>31809600</v>
      </c>
      <c r="K62" s="7">
        <f t="shared" si="1"/>
        <v>-2.4260324954376985E-4</v>
      </c>
      <c r="M62" s="4">
        <v>0</v>
      </c>
      <c r="N62" s="4"/>
      <c r="O62" s="4">
        <v>1908576000</v>
      </c>
      <c r="P62" s="4"/>
      <c r="Q62" s="4">
        <v>0</v>
      </c>
      <c r="R62" s="4"/>
      <c r="S62" s="4">
        <f t="shared" si="2"/>
        <v>1908576000</v>
      </c>
      <c r="U62" s="7">
        <f t="shared" si="3"/>
        <v>1.607740060517469E-2</v>
      </c>
      <c r="W62" s="5"/>
    </row>
    <row r="63" spans="1:23" ht="18.75">
      <c r="A63" s="2" t="s">
        <v>33</v>
      </c>
      <c r="C63" s="4">
        <v>0</v>
      </c>
      <c r="D63" s="4"/>
      <c r="E63" s="4">
        <v>-1337781713</v>
      </c>
      <c r="F63" s="4"/>
      <c r="G63" s="4">
        <v>0</v>
      </c>
      <c r="H63" s="4"/>
      <c r="I63" s="4">
        <f t="shared" si="0"/>
        <v>-1337781713</v>
      </c>
      <c r="K63" s="7">
        <f t="shared" si="1"/>
        <v>1.0202900720349545E-2</v>
      </c>
      <c r="M63" s="4">
        <v>0</v>
      </c>
      <c r="N63" s="4"/>
      <c r="O63" s="4">
        <v>1283547321</v>
      </c>
      <c r="P63" s="4"/>
      <c r="Q63" s="4">
        <v>0</v>
      </c>
      <c r="R63" s="4"/>
      <c r="S63" s="4">
        <f t="shared" si="2"/>
        <v>1283547321</v>
      </c>
      <c r="U63" s="7">
        <f t="shared" si="3"/>
        <v>1.081230429148001E-2</v>
      </c>
      <c r="W63" s="5"/>
    </row>
    <row r="64" spans="1:23" ht="18.75">
      <c r="A64" s="2" t="s">
        <v>17</v>
      </c>
      <c r="C64" s="4">
        <v>0</v>
      </c>
      <c r="D64" s="4"/>
      <c r="E64" s="4">
        <v>-7233593869</v>
      </c>
      <c r="F64" s="4"/>
      <c r="G64" s="4">
        <v>0</v>
      </c>
      <c r="H64" s="4"/>
      <c r="I64" s="4">
        <f t="shared" si="0"/>
        <v>-7233593869</v>
      </c>
      <c r="K64" s="7">
        <f t="shared" si="1"/>
        <v>5.5168671674566502E-2</v>
      </c>
      <c r="M64" s="4">
        <v>0</v>
      </c>
      <c r="N64" s="4"/>
      <c r="O64" s="4">
        <v>-5922368107</v>
      </c>
      <c r="P64" s="4"/>
      <c r="Q64" s="4">
        <v>0</v>
      </c>
      <c r="R64" s="4"/>
      <c r="S64" s="4">
        <f t="shared" si="2"/>
        <v>-5922368107</v>
      </c>
      <c r="U64" s="7">
        <f t="shared" si="3"/>
        <v>-4.9888652370955668E-2</v>
      </c>
      <c r="W64" s="5"/>
    </row>
    <row r="65" spans="1:23" ht="18.75">
      <c r="A65" s="2" t="s">
        <v>35</v>
      </c>
      <c r="C65" s="4">
        <v>0</v>
      </c>
      <c r="D65" s="4"/>
      <c r="E65" s="4">
        <v>-2167029000</v>
      </c>
      <c r="F65" s="4"/>
      <c r="G65" s="4">
        <v>0</v>
      </c>
      <c r="H65" s="4"/>
      <c r="I65" s="4">
        <f t="shared" si="0"/>
        <v>-2167029000</v>
      </c>
      <c r="K65" s="7">
        <f t="shared" si="1"/>
        <v>1.6527346375169321E-2</v>
      </c>
      <c r="M65" s="4">
        <v>0</v>
      </c>
      <c r="N65" s="4"/>
      <c r="O65" s="4">
        <v>-715716000</v>
      </c>
      <c r="P65" s="4"/>
      <c r="Q65" s="4">
        <v>0</v>
      </c>
      <c r="R65" s="4"/>
      <c r="S65" s="4">
        <f t="shared" si="2"/>
        <v>-715716000</v>
      </c>
      <c r="U65" s="7">
        <f t="shared" si="3"/>
        <v>-6.0290252269405084E-3</v>
      </c>
      <c r="W65" s="5"/>
    </row>
    <row r="66" spans="1:23" ht="19.5" thickBot="1">
      <c r="C66" s="8">
        <f>SUM(C8:C65)</f>
        <v>8878558948</v>
      </c>
      <c r="D66" s="4"/>
      <c r="E66" s="8">
        <f>SUM(E8:E65)</f>
        <v>-149223450030</v>
      </c>
      <c r="F66" s="4"/>
      <c r="G66" s="8">
        <f>SUM(G8:G65)</f>
        <v>9203586883</v>
      </c>
      <c r="H66" s="4"/>
      <c r="I66" s="8">
        <f>SUM(I8:I65)</f>
        <v>-131141304199</v>
      </c>
      <c r="K66" s="9">
        <f>SUM(K8:K65)</f>
        <v>1.0001793970400585</v>
      </c>
      <c r="M66" s="8">
        <f>SUM(M8:M65)</f>
        <v>29143515317</v>
      </c>
      <c r="N66" s="4"/>
      <c r="O66" s="8">
        <f>SUM(O8:O65)</f>
        <v>60899823682</v>
      </c>
      <c r="P66" s="4"/>
      <c r="Q66" s="8">
        <f>SUM(Q8:Q65)</f>
        <v>22404139385</v>
      </c>
      <c r="R66" s="4"/>
      <c r="S66" s="8">
        <f>SUM(S20:S65)</f>
        <v>106550976842</v>
      </c>
      <c r="U66" s="9">
        <f>SUM(U8:U65)</f>
        <v>0.94723142123828918</v>
      </c>
    </row>
    <row r="67" spans="1:23" ht="15.75" thickTop="1"/>
    <row r="68" spans="1:23">
      <c r="I68" s="3"/>
      <c r="Q68" s="10"/>
    </row>
    <row r="69" spans="1:23">
      <c r="I69" s="3"/>
      <c r="S69" s="3"/>
    </row>
    <row r="70" spans="1:23">
      <c r="I70" s="3"/>
      <c r="S70" s="3"/>
    </row>
    <row r="71" spans="1:23">
      <c r="I71" s="3"/>
      <c r="S71" s="3"/>
    </row>
    <row r="72" spans="1:23">
      <c r="I72" s="3"/>
      <c r="S72" s="3"/>
    </row>
    <row r="73" spans="1:23">
      <c r="I73" s="3"/>
      <c r="S73" s="3"/>
    </row>
    <row r="74" spans="1:23">
      <c r="S74" s="3"/>
    </row>
    <row r="75" spans="1:23">
      <c r="I75" s="10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view="pageBreakPreview" topLeftCell="A2" zoomScale="60" zoomScaleNormal="100" workbookViewId="0">
      <selection activeCell="I8" sqref="I8:I13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3.2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3.25">
      <c r="A4" s="21" t="str">
        <f>'سرمایه‌گذاری در سهام'!A4:U4</f>
        <v>برای ماه منتهی به 1402/11/30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3.25">
      <c r="A6" s="20" t="s">
        <v>120</v>
      </c>
      <c r="B6" s="20" t="s">
        <v>120</v>
      </c>
      <c r="C6" s="20" t="s">
        <v>120</v>
      </c>
      <c r="E6" s="20" t="s">
        <v>92</v>
      </c>
      <c r="F6" s="20" t="s">
        <v>92</v>
      </c>
      <c r="G6" s="20" t="s">
        <v>92</v>
      </c>
      <c r="I6" s="20" t="s">
        <v>93</v>
      </c>
      <c r="J6" s="20" t="s">
        <v>93</v>
      </c>
      <c r="K6" s="20" t="s">
        <v>93</v>
      </c>
    </row>
    <row r="7" spans="1:11" ht="23.25">
      <c r="A7" s="20" t="s">
        <v>121</v>
      </c>
      <c r="C7" s="20" t="s">
        <v>68</v>
      </c>
      <c r="E7" s="20" t="s">
        <v>122</v>
      </c>
      <c r="G7" s="20" t="s">
        <v>123</v>
      </c>
      <c r="I7" s="20" t="s">
        <v>122</v>
      </c>
      <c r="K7" s="20" t="s">
        <v>123</v>
      </c>
    </row>
    <row r="8" spans="1:11" ht="18.75">
      <c r="A8" s="2" t="s">
        <v>74</v>
      </c>
      <c r="C8" s="6" t="s">
        <v>75</v>
      </c>
      <c r="E8" s="4">
        <v>7985104</v>
      </c>
      <c r="G8" s="13">
        <f>E8/$E$14</f>
        <v>0.33947180490620282</v>
      </c>
      <c r="I8" s="14">
        <v>9669418</v>
      </c>
      <c r="K8" s="13">
        <f>I8/$I$14</f>
        <v>0.11283329484089991</v>
      </c>
    </row>
    <row r="9" spans="1:11" ht="18.75">
      <c r="A9" s="2" t="s">
        <v>74</v>
      </c>
      <c r="C9" s="6" t="s">
        <v>78</v>
      </c>
      <c r="E9" s="4">
        <v>22344</v>
      </c>
      <c r="G9" s="13">
        <f t="shared" ref="G9:G13" si="0">E9/$E$14</f>
        <v>9.4991349002144447E-4</v>
      </c>
      <c r="I9" s="14">
        <v>88828</v>
      </c>
      <c r="K9" s="13">
        <f t="shared" ref="K9:K13" si="1">I9/$I$14</f>
        <v>1.0365417974615905E-3</v>
      </c>
    </row>
    <row r="10" spans="1:11" ht="18.75">
      <c r="A10" s="2" t="s">
        <v>79</v>
      </c>
      <c r="C10" s="6" t="s">
        <v>80</v>
      </c>
      <c r="E10" s="4">
        <v>36843</v>
      </c>
      <c r="G10" s="13">
        <f t="shared" si="0"/>
        <v>1.5663114354126423E-3</v>
      </c>
      <c r="I10" s="14">
        <v>76752</v>
      </c>
      <c r="K10" s="13">
        <f t="shared" si="1"/>
        <v>8.9562588416683918E-4</v>
      </c>
    </row>
    <row r="11" spans="1:11" ht="18.75">
      <c r="A11" s="2" t="s">
        <v>81</v>
      </c>
      <c r="C11" s="6" t="s">
        <v>82</v>
      </c>
      <c r="E11" s="4">
        <v>11241258</v>
      </c>
      <c r="G11" s="13">
        <f t="shared" si="0"/>
        <v>0.47790111971945415</v>
      </c>
      <c r="I11" s="14">
        <v>67134879</v>
      </c>
      <c r="K11" s="13">
        <f t="shared" si="1"/>
        <v>0.78340284764968682</v>
      </c>
    </row>
    <row r="12" spans="1:11" ht="18.75">
      <c r="A12" s="2" t="s">
        <v>83</v>
      </c>
      <c r="C12" s="6" t="s">
        <v>84</v>
      </c>
      <c r="E12" s="4">
        <v>12185</v>
      </c>
      <c r="G12" s="13">
        <f t="shared" si="0"/>
        <v>5.1802255083741944E-4</v>
      </c>
      <c r="I12" s="14">
        <v>50505</v>
      </c>
      <c r="K12" s="13">
        <f t="shared" si="1"/>
        <v>5.8934731707116711E-4</v>
      </c>
    </row>
    <row r="13" spans="1:11" ht="18.75">
      <c r="A13" s="2" t="s">
        <v>85</v>
      </c>
      <c r="C13" s="6" t="s">
        <v>86</v>
      </c>
      <c r="E13" s="4">
        <v>4224408</v>
      </c>
      <c r="G13" s="13">
        <f t="shared" si="0"/>
        <v>0.17959282789807152</v>
      </c>
      <c r="I13" s="14">
        <v>8676114</v>
      </c>
      <c r="K13" s="13">
        <f t="shared" si="1"/>
        <v>0.10124234251071362</v>
      </c>
    </row>
    <row r="14" spans="1:11" ht="19.5" thickBot="1">
      <c r="C14" s="6"/>
      <c r="E14" s="8">
        <f>SUM(E8:E13)</f>
        <v>23522142</v>
      </c>
      <c r="G14" s="9">
        <f>SUM(G8:G13)</f>
        <v>1</v>
      </c>
      <c r="I14" s="8">
        <f>SUM(I8:I13)</f>
        <v>85696496</v>
      </c>
      <c r="K14" s="9">
        <f>SUM(K8:K13)</f>
        <v>0.99999999999999989</v>
      </c>
    </row>
    <row r="15" spans="1:11" ht="19.5" thickTop="1">
      <c r="C15" s="6"/>
      <c r="E15" s="4"/>
    </row>
    <row r="16" spans="1:11" ht="18.75">
      <c r="C16" s="6"/>
      <c r="E16" s="10"/>
      <c r="I16" s="4"/>
    </row>
    <row r="17" spans="3:7" ht="18.75">
      <c r="C17" s="6"/>
    </row>
    <row r="31" spans="3:7" ht="18.75">
      <c r="G31" s="14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60" zoomScaleNormal="100" workbookViewId="0">
      <selection activeCell="C9" sqref="C9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21" t="s">
        <v>0</v>
      </c>
      <c r="B2" s="21"/>
      <c r="C2" s="21"/>
      <c r="D2" s="21"/>
      <c r="E2" s="21"/>
    </row>
    <row r="3" spans="1:5" ht="23.25">
      <c r="A3" s="21" t="s">
        <v>90</v>
      </c>
      <c r="B3" s="21"/>
      <c r="C3" s="21"/>
      <c r="D3" s="21"/>
      <c r="E3" s="21"/>
    </row>
    <row r="4" spans="1:5" ht="23.25">
      <c r="A4" s="21" t="str">
        <f>'درآمد سپرده بانکی'!A4:K4</f>
        <v>برای ماه منتهی به 1402/11/30</v>
      </c>
      <c r="B4" s="21"/>
      <c r="C4" s="21"/>
      <c r="D4" s="21"/>
      <c r="E4" s="21"/>
    </row>
    <row r="6" spans="1:5" ht="30">
      <c r="A6" s="24" t="s">
        <v>124</v>
      </c>
      <c r="C6" s="25" t="s">
        <v>92</v>
      </c>
      <c r="E6" s="23" t="s">
        <v>131</v>
      </c>
    </row>
    <row r="7" spans="1:5" ht="23.25">
      <c r="A7" s="20" t="s">
        <v>124</v>
      </c>
      <c r="C7" s="20" t="s">
        <v>71</v>
      </c>
      <c r="E7" s="20" t="s">
        <v>71</v>
      </c>
    </row>
    <row r="8" spans="1:5" ht="18.75">
      <c r="A8" s="2" t="s">
        <v>124</v>
      </c>
      <c r="C8" s="14">
        <v>21009424</v>
      </c>
      <c r="D8" s="14"/>
      <c r="E8" s="14">
        <v>11999880566</v>
      </c>
    </row>
    <row r="9" spans="1:5" ht="21">
      <c r="A9" s="16" t="s">
        <v>129</v>
      </c>
      <c r="C9" s="14">
        <v>0</v>
      </c>
      <c r="D9" s="14"/>
      <c r="E9" s="14">
        <v>0</v>
      </c>
    </row>
    <row r="10" spans="1:5" ht="18.75">
      <c r="A10" s="2" t="s">
        <v>125</v>
      </c>
      <c r="C10" s="14">
        <v>2939431</v>
      </c>
      <c r="D10" s="14"/>
      <c r="E10" s="14">
        <v>75173624</v>
      </c>
    </row>
    <row r="11" spans="1:5" ht="19.5" thickBot="1">
      <c r="A11" s="2" t="s">
        <v>99</v>
      </c>
      <c r="C11" s="15">
        <f>SUM(C8:C10)</f>
        <v>23948855</v>
      </c>
      <c r="D11" s="14"/>
      <c r="E11" s="15">
        <f>SUM(E8:E10)</f>
        <v>12075054190</v>
      </c>
    </row>
    <row r="12" spans="1:5" ht="15.75" thickTop="1"/>
    <row r="13" spans="1:5" ht="18.75">
      <c r="A13" s="6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Ghazaleh Khademian</cp:lastModifiedBy>
  <dcterms:created xsi:type="dcterms:W3CDTF">2024-01-21T09:09:18Z</dcterms:created>
  <dcterms:modified xsi:type="dcterms:W3CDTF">2024-02-26T12:00:44Z</dcterms:modified>
</cp:coreProperties>
</file>