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"/>
    </mc:Choice>
  </mc:AlternateContent>
  <xr:revisionPtr revIDLastSave="0" documentId="13_ncr:1_{BF15C9AC-DBFC-4892-8AA2-DC064A8065B7}" xr6:coauthVersionLast="45" xr6:coauthVersionMax="45" xr10:uidLastSave="{00000000-0000-0000-0000-000000000000}"/>
  <bookViews>
    <workbookView xWindow="-120" yWindow="-120" windowWidth="29040" windowHeight="15840" activeTab="1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definedNames>
    <definedName name="_xlnm.Print_Area" localSheetId="1">'1'!$A$1:$W$60</definedName>
    <definedName name="_xlnm.Print_Area" localSheetId="2">'2'!$A$1:$Q$19</definedName>
    <definedName name="_xlnm.Print_Area" localSheetId="7">'7'!$A$1:$Q$64</definedName>
    <definedName name="_xlnm.Print_Area" localSheetId="8">'8'!$A$1:$U$58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0" l="1"/>
  <c r="E13" i="16"/>
  <c r="C13" i="16"/>
  <c r="O26" i="12" l="1"/>
  <c r="M26" i="12"/>
  <c r="G26" i="12"/>
  <c r="E26" i="12"/>
  <c r="O10" i="12"/>
  <c r="M10" i="12"/>
  <c r="G10" i="12"/>
  <c r="E10" i="12"/>
  <c r="Q27" i="2"/>
  <c r="U27" i="2"/>
  <c r="S27" i="2"/>
  <c r="G27" i="2"/>
  <c r="E27" i="2"/>
  <c r="Q11" i="2"/>
  <c r="U11" i="2"/>
  <c r="S11" i="2"/>
  <c r="E11" i="2"/>
  <c r="G11" i="2"/>
  <c r="Q57" i="2"/>
  <c r="U58" i="2"/>
  <c r="S58" i="2"/>
  <c r="G58" i="2"/>
  <c r="E58" i="2"/>
  <c r="O57" i="12"/>
  <c r="M57" i="12"/>
  <c r="G57" i="12"/>
  <c r="E57" i="12"/>
  <c r="E11" i="8"/>
  <c r="U57" i="13" l="1"/>
  <c r="S16" i="9"/>
  <c r="O16" i="9"/>
  <c r="E57" i="13"/>
  <c r="S15" i="9"/>
  <c r="S10" i="9"/>
  <c r="S11" i="9"/>
  <c r="S12" i="9"/>
  <c r="S13" i="9"/>
  <c r="S14" i="9"/>
  <c r="S9" i="9"/>
  <c r="Q16" i="9"/>
  <c r="Q29" i="11" l="1"/>
  <c r="O29" i="11"/>
  <c r="M29" i="11"/>
  <c r="K29" i="11"/>
  <c r="C30" i="11" l="1"/>
  <c r="I14" i="6"/>
  <c r="M59" i="2"/>
  <c r="Q59" i="2"/>
  <c r="W59" i="2" l="1"/>
  <c r="U59" i="2"/>
  <c r="S59" i="2"/>
  <c r="O59" i="2"/>
  <c r="L59" i="2"/>
  <c r="J59" i="2"/>
  <c r="I59" i="2"/>
  <c r="G59" i="2"/>
  <c r="E59" i="2"/>
  <c r="C59" i="2"/>
  <c r="I13" i="15" l="1"/>
  <c r="K12" i="15" s="1"/>
  <c r="E13" i="15"/>
  <c r="G10" i="15" s="1"/>
  <c r="S57" i="13"/>
  <c r="Q57" i="13"/>
  <c r="O57" i="13"/>
  <c r="M57" i="13"/>
  <c r="K57" i="13"/>
  <c r="I57" i="13"/>
  <c r="G57" i="13"/>
  <c r="C57" i="13"/>
  <c r="Q59" i="12"/>
  <c r="O59" i="12"/>
  <c r="M59" i="12"/>
  <c r="K59" i="12"/>
  <c r="I59" i="12"/>
  <c r="G59" i="12"/>
  <c r="E59" i="12"/>
  <c r="C59" i="12"/>
  <c r="Q30" i="11"/>
  <c r="O30" i="11"/>
  <c r="M30" i="11"/>
  <c r="K30" i="11"/>
  <c r="I30" i="11"/>
  <c r="G30" i="11"/>
  <c r="E30" i="11"/>
  <c r="Q13" i="10"/>
  <c r="O13" i="10"/>
  <c r="M13" i="10"/>
  <c r="K13" i="10"/>
  <c r="I13" i="10"/>
  <c r="M16" i="9"/>
  <c r="K16" i="9"/>
  <c r="I16" i="9"/>
  <c r="I10" i="8"/>
  <c r="G10" i="8"/>
  <c r="I9" i="8"/>
  <c r="G9" i="8"/>
  <c r="I8" i="8"/>
  <c r="G8" i="8"/>
  <c r="G11" i="8" s="1"/>
  <c r="Q14" i="6"/>
  <c r="O14" i="6"/>
  <c r="M14" i="6"/>
  <c r="K14" i="6"/>
  <c r="G11" i="15" l="1"/>
  <c r="I11" i="8"/>
  <c r="G9" i="15"/>
  <c r="G13" i="15" s="1"/>
  <c r="K9" i="15"/>
  <c r="K10" i="15"/>
  <c r="K11" i="15"/>
  <c r="K13" i="15" l="1"/>
</calcChain>
</file>

<file path=xl/sharedStrings.xml><?xml version="1.0" encoding="utf-8"?>
<sst xmlns="http://schemas.openxmlformats.org/spreadsheetml/2006/main" count="390" uniqueCount="166">
  <si>
    <t>‫صندوق سرمايه گذاري رشد سامان</t>
  </si>
  <si>
    <t>‫صورت وضعیت پورتفوی</t>
  </si>
  <si>
    <t>‫برای ماه منتهی به 1400/10/30</t>
  </si>
  <si>
    <t>‫1- سرمایه گذاری ها</t>
  </si>
  <si>
    <t>‫1-1- سرمایه گذاری در سهام و حق تقدم سهام</t>
  </si>
  <si>
    <t>‫1400/09/30</t>
  </si>
  <si>
    <t>‫تغییرات طی دوره</t>
  </si>
  <si>
    <t>‫1400/10/30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</si>
  <si>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</si>
  <si>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</si>
  <si>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</si>
  <si>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</si>
  <si>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</si>
  <si>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</si>
  <si>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</si>
  <si>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</si>
  <si>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</si>
  <si>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‫اقتصاد نوين</t>
  </si>
  <si>
    <t>‫انرژي اميد تابان هور</t>
  </si>
  <si>
    <t>‫بانک سامان</t>
  </si>
  <si>
    <t>‫برق مپنا</t>
  </si>
  <si>
    <t>‫بيمه اتكايي آواي پارس70%تاديه</t>
  </si>
  <si>
    <t>‫بيمه اتكايي تهران رواك50%تاديه</t>
  </si>
  <si>
    <t>‫بيمه البرز</t>
  </si>
  <si>
    <t>‫بیمه اتکایی ایرانیان</t>
  </si>
  <si>
    <t>‫تامين سرمايه بانك ملت</t>
  </si>
  <si>
    <t>‫تامين سرمايه بانك ملت (تقدم)</t>
  </si>
  <si>
    <t>‫تامين سرمايه خليج فارس</t>
  </si>
  <si>
    <t>‫تجلي توسعه معادن و فلزات</t>
  </si>
  <si>
    <t>‫تجلي توسعه معادن و فلزات (تقدم)</t>
  </si>
  <si>
    <t>‫توسعه سامانه ي نرم افزاري نگين</t>
  </si>
  <si>
    <t>‫توليد و توسعه سرب روي ايرانيان</t>
  </si>
  <si>
    <t>‫توليدات پتروشيمي قائد بصير</t>
  </si>
  <si>
    <t>‫حمل و نقل ريلي پارسيان</t>
  </si>
  <si>
    <t>‫ريل پرداز نو آفرين</t>
  </si>
  <si>
    <t>‫زامياد</t>
  </si>
  <si>
    <t>‫سرمايه گذاري غدير</t>
  </si>
  <si>
    <t>‫سرمايه گذاري معادن و فلزات</t>
  </si>
  <si>
    <t>‫سرمايه گذاري ملي ايران</t>
  </si>
  <si>
    <t>‫سيمان مازندران</t>
  </si>
  <si>
    <t>‫سينا دارو</t>
  </si>
  <si>
    <t>‫شمال شرق شاهرود</t>
  </si>
  <si>
    <t>‫صنايع شيميايي كيمياگران امروز</t>
  </si>
  <si>
    <t>‫صنايع پتروشيمي خليج فارس</t>
  </si>
  <si>
    <t>‫صندوق بازنشستگي</t>
  </si>
  <si>
    <t>‫صندوق بازنشستگي (تقدم)</t>
  </si>
  <si>
    <t>‫فولاد خوزستان</t>
  </si>
  <si>
    <t>‫فولاد مباركه</t>
  </si>
  <si>
    <t>‫كوير تاير</t>
  </si>
  <si>
    <t>‫كوير تاير (تقدم)</t>
  </si>
  <si>
    <t>‫كي بي سي</t>
  </si>
  <si>
    <t>‫كيميدارو</t>
  </si>
  <si>
    <t>‫مخابرات</t>
  </si>
  <si>
    <t>‫مس شهيد باهنر</t>
  </si>
  <si>
    <t>‫ملي مس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</si>
  <si>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</si>
  <si>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</si>
  <si>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</si>
  <si>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</si>
  <si>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</si>
  <si>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‫پتروشيمي غدير</t>
  </si>
  <si>
    <t>‫پتروشیمی تامین</t>
  </si>
  <si>
    <t>‫پتروشیمی مارون</t>
  </si>
  <si>
    <t>‫پديده شيمي قرن</t>
  </si>
  <si>
    <t>‫پرداخت الكترونيك سامان كيش</t>
  </si>
  <si>
    <t>‫چادرملو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</si>
  <si>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</si>
  <si>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</si>
  <si>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</si>
  <si>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</si>
  <si>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</si>
  <si>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</si>
  <si>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</si>
  <si>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</si>
  <si>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</si>
  <si>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</si>
  <si>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</si>
  <si>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</si>
  <si>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</si>
  <si>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</si>
  <si>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</si>
  <si>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</si>
  <si>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</si>
  <si>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</si>
  <si>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</si>
  <si>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</si>
  <si>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</si>
  <si>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</si>
  <si>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</si>
  <si>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</si>
  <si>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</si>
  <si>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</si>
  <si>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</si>
  <si>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</si>
  <si>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</si>
  <si>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</si>
  <si>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</si>
  <si>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</si>
  <si>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</si>
  <si>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</si>
  <si>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</si>
  <si>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</si>
  <si>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</si>
  <si>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</si>
  <si>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</si>
  <si>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</si>
  <si>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</si>
  <si>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</si>
  <si>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</si>
  <si>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</si>
  <si>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</si>
  <si>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</si>
  <si>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</si>
  <si>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</si>
  <si>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‫1400/09/06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</si>
  <si>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</si>
  <si>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</si>
  <si>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</si>
  <si>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</si>
  <si>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مدت-1-1792880-810-829-سامان</t>
  </si>
  <si>
    <t>‫1400/10/01</t>
  </si>
  <si>
    <t>‫-</t>
  </si>
  <si>
    <t>‫كوتاه مدت-1-1792880-819-821-سامان</t>
  </si>
  <si>
    <t>‫1400/10/11</t>
  </si>
  <si>
    <t>‫كوتاه مدت-279928792-تجارت</t>
  </si>
  <si>
    <t>‫كوتاه مدت-1-1792880-810-821-سامان</t>
  </si>
  <si>
    <t>‫سود(زیان) حاصل از فروش اوراق بهادار</t>
  </si>
  <si>
    <t>‫ارزش دفتری</t>
  </si>
  <si>
    <t>‫سود و زیان ناشی از فروش</t>
  </si>
  <si>
    <t>‫سرمايه گذاري كشاورزي كوثر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</si>
  <si>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</si>
  <si>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</si>
  <si>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</si>
  <si>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</si>
  <si>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</si>
  <si>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</si>
  <si>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</si>
  <si>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</si>
  <si>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</si>
  <si>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</si>
  <si>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‫بيمه اتكايي ايرانيان</t>
  </si>
  <si>
    <t>‫نفت و گاز پارسيان</t>
  </si>
  <si>
    <t>‫پتروشيمي تامين</t>
  </si>
  <si>
    <t>‫پتروشيمي خليج فارس</t>
  </si>
  <si>
    <t>‫پتروشيمي مارون</t>
  </si>
  <si>
    <t>‫شيشه همدان</t>
  </si>
  <si>
    <t>‫نسوز آذر</t>
  </si>
  <si>
    <t>‫پمپ ايران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</si>
  <si>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</si>
  <si>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</si>
  <si>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</si>
  <si>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</si>
  <si>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</si>
  <si>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</si>
  <si>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سامان</t>
  </si>
  <si>
    <t>‫4-2- سایر درآمدها:</t>
  </si>
  <si>
    <t>‫بانك تجارت</t>
  </si>
  <si>
    <t>‫واحدهاي سرمايه گذاري</t>
  </si>
  <si>
    <t>‫ح.تجلي توسعه معادن و فلزات (تقدم)</t>
  </si>
  <si>
    <t>شيشه همدان</t>
  </si>
  <si>
    <t>نفت بهران</t>
  </si>
  <si>
    <t>گروه توسعه ملي ايران</t>
  </si>
  <si>
    <t>نفت اصفهان</t>
  </si>
  <si>
    <t>نسوز آذر</t>
  </si>
  <si>
    <t>پمپ ايران</t>
  </si>
  <si>
    <t>معین برای 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</si>
</sst>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429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3"/>
      <color rgb="FF000000"/>
      <name val="B Nazanin"/>
      <charset val="178"/>
    </font>
    <font>
      <sz val="12"/>
      <name val="B Nazanin"/>
      <charset val="178"/>
    </font>
    <font>
      <sz val="11"/>
      <color indexed="8"/>
      <name val="B Nazanin"/>
      <charset val="178"/>
    </font>
    <font>
      <sz val="9"/>
      <color rgb="FF000000"/>
      <name val="Tahoma"/>
      <family val="2"/>
    </font>
    <font>
      <sz val="9"/>
      <color rgb="FF005EBB"/>
      <name val="Tahoma"/>
      <family val="2"/>
    </font>
    <font>
      <sz val="9"/>
      <color rgb="FFFF0000"/>
      <name val="Tahom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</borders>
  <cellStyleXfs count="2">
    <xf numFmtId="0" fontId="0" fillId="0" borderId="0"/>
    <xf numFmtId="0" fontId="428" fillId="0" borderId="0" applyNumberFormat="0" applyFill="0" applyBorder="0" applyAlignment="0" applyProtection="0"/>
  </cellStyleXfs>
  <cellXfs count="467">
    <xf numFmtId="0" fontId="0" fillId="0" borderId="0" xfId="0"/>
    <xf numFmtId="0" fontId="1" fillId="0" borderId="0" xfId="0" applyFont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0" xfId="0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right" vertical="center" wrapText="1"/>
    </xf>
    <xf numFmtId="37" fontId="69" fillId="0" borderId="0" xfId="0" applyNumberFormat="1" applyFont="1" applyAlignment="1">
      <alignment horizontal="right" vertical="center" wrapText="1"/>
    </xf>
    <xf numFmtId="37" fontId="70" fillId="0" borderId="0" xfId="0" applyNumberFormat="1" applyFont="1" applyAlignment="1">
      <alignment horizontal="right" vertical="center" wrapText="1"/>
    </xf>
    <xf numFmtId="37" fontId="71" fillId="0" borderId="0" xfId="0" applyNumberFormat="1" applyFont="1" applyAlignment="1">
      <alignment horizontal="right" vertical="center" wrapText="1"/>
    </xf>
    <xf numFmtId="37" fontId="72" fillId="0" borderId="0" xfId="0" applyNumberFormat="1" applyFont="1" applyAlignment="1">
      <alignment horizontal="right" vertical="center" wrapText="1"/>
    </xf>
    <xf numFmtId="37" fontId="73" fillId="0" borderId="0" xfId="0" applyNumberFormat="1" applyFont="1" applyAlignment="1">
      <alignment horizontal="right" vertical="center" wrapText="1"/>
    </xf>
    <xf numFmtId="37" fontId="74" fillId="0" borderId="0" xfId="0" applyNumberFormat="1" applyFont="1" applyAlignment="1">
      <alignment horizontal="right" vertical="center" wrapText="1"/>
    </xf>
    <xf numFmtId="37" fontId="75" fillId="0" borderId="3" xfId="0" applyNumberFormat="1" applyFont="1" applyBorder="1" applyAlignment="1">
      <alignment horizontal="center" vertical="center"/>
    </xf>
    <xf numFmtId="37" fontId="76" fillId="0" borderId="4" xfId="0" applyNumberFormat="1" applyFont="1" applyBorder="1" applyAlignment="1">
      <alignment horizontal="center" vertical="center"/>
    </xf>
    <xf numFmtId="37" fontId="77" fillId="0" borderId="4" xfId="0" applyNumberFormat="1" applyFont="1" applyBorder="1" applyAlignment="1">
      <alignment horizontal="center" vertical="center"/>
    </xf>
    <xf numFmtId="37" fontId="78" fillId="0" borderId="4" xfId="0" applyNumberFormat="1" applyFont="1" applyBorder="1" applyAlignment="1">
      <alignment horizontal="center" vertical="center"/>
    </xf>
    <xf numFmtId="37" fontId="79" fillId="0" borderId="4" xfId="0" applyNumberFormat="1" applyFont="1" applyBorder="1" applyAlignment="1">
      <alignment horizontal="center" vertical="center"/>
    </xf>
    <xf numFmtId="37" fontId="80" fillId="0" borderId="4" xfId="0" applyNumberFormat="1" applyFont="1" applyBorder="1" applyAlignment="1">
      <alignment horizontal="center" vertical="center"/>
    </xf>
    <xf numFmtId="37" fontId="81" fillId="0" borderId="4" xfId="0" applyNumberFormat="1" applyFont="1" applyBorder="1" applyAlignment="1">
      <alignment horizontal="center" vertical="center"/>
    </xf>
    <xf numFmtId="37" fontId="82" fillId="0" borderId="4" xfId="0" applyNumberFormat="1" applyFont="1" applyBorder="1" applyAlignment="1">
      <alignment horizontal="center" vertical="center"/>
    </xf>
    <xf numFmtId="37" fontId="83" fillId="0" borderId="4" xfId="0" applyNumberFormat="1" applyFont="1" applyBorder="1" applyAlignment="1">
      <alignment horizontal="center" vertical="center"/>
    </xf>
    <xf numFmtId="37" fontId="84" fillId="0" borderId="4" xfId="0" applyNumberFormat="1" applyFont="1" applyBorder="1" applyAlignment="1">
      <alignment horizontal="center" vertical="center"/>
    </xf>
    <xf numFmtId="37" fontId="85" fillId="0" borderId="4" xfId="0" applyNumberFormat="1" applyFont="1" applyBorder="1" applyAlignment="1">
      <alignment horizontal="center" vertical="center"/>
    </xf>
    <xf numFmtId="37" fontId="86" fillId="0" borderId="4" xfId="0" applyNumberFormat="1" applyFont="1" applyBorder="1" applyAlignment="1">
      <alignment horizontal="center" vertical="center"/>
    </xf>
    <xf numFmtId="37" fontId="87" fillId="0" borderId="4" xfId="0" applyNumberFormat="1" applyFont="1" applyBorder="1" applyAlignment="1">
      <alignment horizontal="center" vertical="center"/>
    </xf>
    <xf numFmtId="37" fontId="93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/>
    </xf>
    <xf numFmtId="37" fontId="97" fillId="0" borderId="1" xfId="0" applyNumberFormat="1" applyFont="1" applyBorder="1" applyAlignment="1">
      <alignment horizontal="center" vertical="center"/>
    </xf>
    <xf numFmtId="37" fontId="98" fillId="0" borderId="1" xfId="0" applyNumberFormat="1" applyFont="1" applyBorder="1" applyAlignment="1">
      <alignment horizontal="center" vertical="center"/>
    </xf>
    <xf numFmtId="37" fontId="99" fillId="0" borderId="1" xfId="0" applyNumberFormat="1" applyFont="1" applyBorder="1" applyAlignment="1">
      <alignment horizontal="center" vertical="center" wrapText="1"/>
    </xf>
    <xf numFmtId="37" fontId="100" fillId="0" borderId="1" xfId="0" applyNumberFormat="1" applyFont="1" applyBorder="1" applyAlignment="1">
      <alignment horizontal="center" vertical="center"/>
    </xf>
    <xf numFmtId="37" fontId="101" fillId="0" borderId="1" xfId="0" applyNumberFormat="1" applyFont="1" applyBorder="1" applyAlignment="1">
      <alignment horizontal="center" vertical="center"/>
    </xf>
    <xf numFmtId="37" fontId="102" fillId="0" borderId="1" xfId="0" applyNumberFormat="1" applyFont="1" applyBorder="1" applyAlignment="1">
      <alignment horizontal="center" vertical="center"/>
    </xf>
    <xf numFmtId="37" fontId="103" fillId="0" borderId="1" xfId="0" applyNumberFormat="1" applyFont="1" applyBorder="1" applyAlignment="1">
      <alignment horizontal="center" vertical="center"/>
    </xf>
    <xf numFmtId="37" fontId="104" fillId="0" borderId="1" xfId="0" applyNumberFormat="1" applyFont="1" applyBorder="1" applyAlignment="1">
      <alignment horizontal="center" vertical="center" wrapText="1"/>
    </xf>
    <xf numFmtId="37" fontId="105" fillId="0" borderId="0" xfId="0" applyNumberFormat="1" applyFont="1" applyAlignment="1">
      <alignment horizontal="right" vertical="center" wrapText="1"/>
    </xf>
    <xf numFmtId="37" fontId="106" fillId="0" borderId="0" xfId="0" applyNumberFormat="1" applyFont="1" applyAlignment="1">
      <alignment horizontal="center" vertical="center" wrapText="1"/>
    </xf>
    <xf numFmtId="37" fontId="107" fillId="0" borderId="0" xfId="0" applyNumberFormat="1" applyFont="1" applyAlignment="1">
      <alignment horizontal="right" vertical="center" wrapText="1"/>
    </xf>
    <xf numFmtId="37" fontId="108" fillId="0" borderId="0" xfId="0" applyNumberFormat="1" applyFont="1" applyAlignment="1">
      <alignment horizontal="center" vertical="center" wrapText="1"/>
    </xf>
    <xf numFmtId="37" fontId="109" fillId="0" borderId="0" xfId="0" applyNumberFormat="1" applyFont="1" applyAlignment="1">
      <alignment horizontal="right" vertical="center" wrapText="1"/>
    </xf>
    <xf numFmtId="37" fontId="110" fillId="0" borderId="0" xfId="0" applyNumberFormat="1" applyFont="1" applyAlignment="1">
      <alignment horizontal="center" vertical="center" wrapText="1"/>
    </xf>
    <xf numFmtId="37" fontId="111" fillId="0" borderId="0" xfId="0" applyNumberFormat="1" applyFont="1" applyAlignment="1">
      <alignment horizontal="right" vertical="center" wrapText="1"/>
    </xf>
    <xf numFmtId="37" fontId="112" fillId="0" borderId="0" xfId="0" applyNumberFormat="1" applyFont="1" applyAlignment="1">
      <alignment horizontal="center" vertical="center" wrapText="1"/>
    </xf>
    <xf numFmtId="37" fontId="113" fillId="0" borderId="0" xfId="0" applyNumberFormat="1" applyFont="1" applyAlignment="1">
      <alignment horizontal="right" vertical="center" wrapText="1"/>
    </xf>
    <xf numFmtId="37" fontId="114" fillId="0" borderId="0" xfId="0" applyNumberFormat="1" applyFont="1" applyAlignment="1">
      <alignment horizontal="center" vertical="center" wrapText="1"/>
    </xf>
    <xf numFmtId="37" fontId="115" fillId="0" borderId="3" xfId="0" applyNumberFormat="1" applyFont="1" applyBorder="1" applyAlignment="1">
      <alignment horizontal="center" vertical="center"/>
    </xf>
    <xf numFmtId="37" fontId="116" fillId="0" borderId="4" xfId="0" applyNumberFormat="1" applyFont="1" applyBorder="1" applyAlignment="1">
      <alignment horizontal="center" vertical="center"/>
    </xf>
    <xf numFmtId="37" fontId="117" fillId="0" borderId="4" xfId="0" applyNumberFormat="1" applyFont="1" applyBorder="1" applyAlignment="1">
      <alignment horizontal="center" vertical="center"/>
    </xf>
    <xf numFmtId="37" fontId="118" fillId="0" borderId="4" xfId="0" applyNumberFormat="1" applyFont="1" applyBorder="1" applyAlignment="1">
      <alignment horizontal="center" vertical="center"/>
    </xf>
    <xf numFmtId="37" fontId="119" fillId="0" borderId="4" xfId="0" applyNumberFormat="1" applyFont="1" applyBorder="1" applyAlignment="1">
      <alignment horizontal="center" vertical="center"/>
    </xf>
    <xf numFmtId="37" fontId="120" fillId="0" borderId="4" xfId="0" applyNumberFormat="1" applyFont="1" applyBorder="1" applyAlignment="1">
      <alignment horizontal="center" vertical="center"/>
    </xf>
    <xf numFmtId="37" fontId="125" fillId="0" borderId="1" xfId="0" applyNumberFormat="1" applyFont="1" applyBorder="1" applyAlignment="1">
      <alignment horizontal="center" vertical="center"/>
    </xf>
    <xf numFmtId="37" fontId="126" fillId="0" borderId="1" xfId="0" applyNumberFormat="1" applyFont="1" applyBorder="1" applyAlignment="1">
      <alignment horizontal="center" vertical="center"/>
    </xf>
    <xf numFmtId="37" fontId="127" fillId="0" borderId="1" xfId="0" applyNumberFormat="1" applyFont="1" applyBorder="1" applyAlignment="1">
      <alignment horizontal="center" vertical="center"/>
    </xf>
    <xf numFmtId="37" fontId="128" fillId="0" borderId="1" xfId="0" applyNumberFormat="1" applyFont="1" applyBorder="1" applyAlignment="1">
      <alignment horizontal="center" vertical="center" wrapText="1"/>
    </xf>
    <xf numFmtId="37" fontId="129" fillId="0" borderId="1" xfId="0" applyNumberFormat="1" applyFont="1" applyBorder="1" applyAlignment="1">
      <alignment horizontal="center" vertical="center" wrapText="1"/>
    </xf>
    <xf numFmtId="37" fontId="130" fillId="0" borderId="0" xfId="0" applyNumberFormat="1" applyFont="1" applyAlignment="1">
      <alignment horizontal="right" vertical="center"/>
    </xf>
    <xf numFmtId="37" fontId="131" fillId="0" borderId="0" xfId="0" applyNumberFormat="1" applyFont="1" applyAlignment="1">
      <alignment horizontal="right" vertical="center"/>
    </xf>
    <xf numFmtId="37" fontId="132" fillId="0" borderId="0" xfId="0" applyNumberFormat="1" applyFont="1" applyAlignment="1">
      <alignment horizontal="right" vertical="center"/>
    </xf>
    <xf numFmtId="37" fontId="133" fillId="0" borderId="1" xfId="0" applyNumberFormat="1" applyFont="1" applyBorder="1" applyAlignment="1">
      <alignment horizontal="center" vertical="center"/>
    </xf>
    <xf numFmtId="37" fontId="134" fillId="0" borderId="4" xfId="0" applyNumberFormat="1" applyFont="1" applyBorder="1" applyAlignment="1">
      <alignment horizontal="center" vertical="center"/>
    </xf>
    <xf numFmtId="37" fontId="135" fillId="0" borderId="4" xfId="0" applyNumberFormat="1" applyFont="1" applyBorder="1" applyAlignment="1">
      <alignment horizontal="center" vertical="center"/>
    </xf>
    <xf numFmtId="37" fontId="136" fillId="0" borderId="4" xfId="0" applyNumberFormat="1" applyFont="1" applyBorder="1" applyAlignment="1">
      <alignment horizontal="center" vertical="center"/>
    </xf>
    <xf numFmtId="37" fontId="144" fillId="0" borderId="1" xfId="0" applyNumberFormat="1" applyFont="1" applyBorder="1" applyAlignment="1">
      <alignment horizontal="center" vertical="center"/>
    </xf>
    <xf numFmtId="37" fontId="145" fillId="0" borderId="1" xfId="0" applyNumberFormat="1" applyFont="1" applyBorder="1" applyAlignment="1">
      <alignment horizontal="center" vertical="center" wrapText="1"/>
    </xf>
    <xf numFmtId="37" fontId="146" fillId="0" borderId="1" xfId="0" applyNumberFormat="1" applyFont="1" applyBorder="1" applyAlignment="1">
      <alignment horizontal="center" vertical="center" wrapText="1"/>
    </xf>
    <xf numFmtId="37" fontId="147" fillId="0" borderId="1" xfId="0" applyNumberFormat="1" applyFont="1" applyBorder="1" applyAlignment="1">
      <alignment horizontal="center" vertical="center" wrapText="1"/>
    </xf>
    <xf numFmtId="37" fontId="148" fillId="0" borderId="1" xfId="0" applyNumberFormat="1" applyFont="1" applyBorder="1" applyAlignment="1">
      <alignment horizontal="center" vertical="center" wrapText="1"/>
    </xf>
    <xf numFmtId="37" fontId="149" fillId="0" borderId="1" xfId="0" applyNumberFormat="1" applyFont="1" applyBorder="1" applyAlignment="1">
      <alignment horizontal="center" vertical="center" wrapText="1"/>
    </xf>
    <xf numFmtId="37" fontId="150" fillId="0" borderId="1" xfId="0" applyNumberFormat="1" applyFont="1" applyBorder="1" applyAlignment="1">
      <alignment horizontal="center" vertical="center" wrapText="1"/>
    </xf>
    <xf numFmtId="37" fontId="151" fillId="0" borderId="1" xfId="0" applyNumberFormat="1" applyFont="1" applyBorder="1" applyAlignment="1">
      <alignment horizontal="center" vertical="center" wrapText="1"/>
    </xf>
    <xf numFmtId="37" fontId="152" fillId="0" borderId="1" xfId="0" applyNumberFormat="1" applyFont="1" applyBorder="1" applyAlignment="1">
      <alignment horizontal="center" vertical="center" wrapText="1"/>
    </xf>
    <xf numFmtId="37" fontId="153" fillId="0" borderId="1" xfId="0" applyNumberFormat="1" applyFont="1" applyBorder="1" applyAlignment="1">
      <alignment horizontal="center" vertical="center" wrapText="1"/>
    </xf>
    <xf numFmtId="37" fontId="154" fillId="0" borderId="0" xfId="0" applyNumberFormat="1" applyFont="1" applyAlignment="1">
      <alignment horizontal="center" vertical="center" wrapText="1"/>
    </xf>
    <xf numFmtId="37" fontId="155" fillId="0" borderId="3" xfId="0" applyNumberFormat="1" applyFont="1" applyBorder="1" applyAlignment="1">
      <alignment horizontal="center" vertical="center"/>
    </xf>
    <xf numFmtId="37" fontId="156" fillId="0" borderId="4" xfId="0" applyNumberFormat="1" applyFont="1" applyBorder="1" applyAlignment="1">
      <alignment horizontal="center" vertical="center"/>
    </xf>
    <xf numFmtId="37" fontId="157" fillId="0" borderId="4" xfId="0" applyNumberFormat="1" applyFont="1" applyBorder="1" applyAlignment="1">
      <alignment horizontal="center" vertical="center"/>
    </xf>
    <xf numFmtId="37" fontId="158" fillId="0" borderId="4" xfId="0" applyNumberFormat="1" applyFont="1" applyBorder="1" applyAlignment="1">
      <alignment horizontal="center" vertical="center"/>
    </xf>
    <xf numFmtId="37" fontId="159" fillId="0" borderId="4" xfId="0" applyNumberFormat="1" applyFont="1" applyBorder="1" applyAlignment="1">
      <alignment horizontal="center" vertical="center"/>
    </xf>
    <xf numFmtId="37" fontId="160" fillId="0" borderId="4" xfId="0" applyNumberFormat="1" applyFont="1" applyBorder="1" applyAlignment="1">
      <alignment horizontal="center" vertical="center"/>
    </xf>
    <xf numFmtId="37" fontId="161" fillId="0" borderId="4" xfId="0" applyNumberFormat="1" applyFont="1" applyBorder="1" applyAlignment="1">
      <alignment horizontal="center" vertical="center"/>
    </xf>
    <xf numFmtId="37" fontId="168" fillId="0" borderId="0" xfId="0" applyNumberFormat="1" applyFont="1" applyAlignment="1">
      <alignment horizontal="center" vertical="center"/>
    </xf>
    <xf numFmtId="37" fontId="169" fillId="0" borderId="1" xfId="0" applyNumberFormat="1" applyFont="1" applyBorder="1" applyAlignment="1">
      <alignment horizontal="center" vertical="center" wrapText="1"/>
    </xf>
    <xf numFmtId="37" fontId="170" fillId="0" borderId="1" xfId="0" applyNumberFormat="1" applyFont="1" applyBorder="1" applyAlignment="1">
      <alignment horizontal="center" vertical="center" wrapText="1"/>
    </xf>
    <xf numFmtId="37" fontId="171" fillId="0" borderId="1" xfId="0" applyNumberFormat="1" applyFont="1" applyBorder="1" applyAlignment="1">
      <alignment horizontal="center" vertical="center" wrapText="1"/>
    </xf>
    <xf numFmtId="37" fontId="172" fillId="0" borderId="1" xfId="0" applyNumberFormat="1" applyFont="1" applyBorder="1" applyAlignment="1">
      <alignment horizontal="center" vertical="center" wrapText="1"/>
    </xf>
    <xf numFmtId="37" fontId="173" fillId="0" borderId="1" xfId="0" applyNumberFormat="1" applyFont="1" applyBorder="1" applyAlignment="1">
      <alignment horizontal="center" vertical="center" wrapText="1"/>
    </xf>
    <xf numFmtId="37" fontId="174" fillId="0" borderId="1" xfId="0" applyNumberFormat="1" applyFont="1" applyBorder="1" applyAlignment="1">
      <alignment horizontal="center" vertical="center" wrapText="1"/>
    </xf>
    <xf numFmtId="37" fontId="175" fillId="0" borderId="1" xfId="0" applyNumberFormat="1" applyFont="1" applyBorder="1" applyAlignment="1">
      <alignment horizontal="center" vertical="center" wrapText="1"/>
    </xf>
    <xf numFmtId="37" fontId="176" fillId="0" borderId="1" xfId="0" applyNumberFormat="1" applyFont="1" applyBorder="1" applyAlignment="1">
      <alignment horizontal="center" vertical="center" wrapText="1"/>
    </xf>
    <xf numFmtId="37" fontId="177" fillId="0" borderId="0" xfId="0" applyNumberFormat="1" applyFont="1" applyAlignment="1">
      <alignment horizontal="center" vertical="center" wrapText="1"/>
    </xf>
    <xf numFmtId="37" fontId="178" fillId="0" borderId="0" xfId="0" applyNumberFormat="1" applyFont="1" applyAlignment="1">
      <alignment horizontal="center" vertical="center" wrapText="1"/>
    </xf>
    <xf numFmtId="37" fontId="179" fillId="0" borderId="0" xfId="0" applyNumberFormat="1" applyFont="1" applyAlignment="1">
      <alignment horizontal="center" vertical="center" wrapText="1"/>
    </xf>
    <xf numFmtId="37" fontId="180" fillId="0" borderId="0" xfId="0" applyNumberFormat="1" applyFont="1" applyAlignment="1">
      <alignment horizontal="center" vertical="center" wrapText="1"/>
    </xf>
    <xf numFmtId="37" fontId="181" fillId="0" borderId="3" xfId="0" applyNumberFormat="1" applyFont="1" applyBorder="1" applyAlignment="1">
      <alignment horizontal="center" vertical="center"/>
    </xf>
    <xf numFmtId="37" fontId="182" fillId="0" borderId="4" xfId="0" applyNumberFormat="1" applyFont="1" applyBorder="1" applyAlignment="1">
      <alignment horizontal="center" vertical="center"/>
    </xf>
    <xf numFmtId="37" fontId="183" fillId="0" borderId="4" xfId="0" applyNumberFormat="1" applyFont="1" applyBorder="1" applyAlignment="1">
      <alignment horizontal="center" vertical="center"/>
    </xf>
    <xf numFmtId="37" fontId="184" fillId="0" borderId="4" xfId="0" applyNumberFormat="1" applyFont="1" applyBorder="1" applyAlignment="1">
      <alignment horizontal="center" vertical="center"/>
    </xf>
    <xf numFmtId="37" fontId="185" fillId="0" borderId="4" xfId="0" applyNumberFormat="1" applyFont="1" applyBorder="1" applyAlignment="1">
      <alignment horizontal="center" vertical="center"/>
    </xf>
    <xf numFmtId="37" fontId="186" fillId="0" borderId="4" xfId="0" applyNumberFormat="1" applyFont="1" applyBorder="1" applyAlignment="1">
      <alignment horizontal="center" vertical="center"/>
    </xf>
    <xf numFmtId="37" fontId="187" fillId="0" borderId="4" xfId="0" applyNumberFormat="1" applyFont="1" applyBorder="1" applyAlignment="1">
      <alignment horizontal="center" vertical="center"/>
    </xf>
    <xf numFmtId="37" fontId="194" fillId="0" borderId="0" xfId="0" applyNumberFormat="1" applyFont="1" applyAlignment="1">
      <alignment horizontal="center" vertical="center"/>
    </xf>
    <xf numFmtId="37" fontId="195" fillId="0" borderId="1" xfId="0" applyNumberFormat="1" applyFont="1" applyBorder="1" applyAlignment="1">
      <alignment horizontal="center" vertical="center" wrapText="1"/>
    </xf>
    <xf numFmtId="37" fontId="196" fillId="0" borderId="1" xfId="0" applyNumberFormat="1" applyFont="1" applyBorder="1" applyAlignment="1">
      <alignment horizontal="center" vertical="center" wrapText="1"/>
    </xf>
    <xf numFmtId="37" fontId="197" fillId="0" borderId="1" xfId="0" applyNumberFormat="1" applyFont="1" applyBorder="1" applyAlignment="1">
      <alignment horizontal="center" vertical="center" wrapText="1"/>
    </xf>
    <xf numFmtId="37" fontId="198" fillId="0" borderId="1" xfId="0" applyNumberFormat="1" applyFont="1" applyBorder="1" applyAlignment="1">
      <alignment horizontal="center" vertical="center" wrapText="1"/>
    </xf>
    <xf numFmtId="37" fontId="199" fillId="0" borderId="1" xfId="0" applyNumberFormat="1" applyFont="1" applyBorder="1" applyAlignment="1">
      <alignment horizontal="center" vertical="center" wrapText="1"/>
    </xf>
    <xf numFmtId="37" fontId="200" fillId="0" borderId="1" xfId="0" applyNumberFormat="1" applyFont="1" applyBorder="1" applyAlignment="1">
      <alignment horizontal="center" vertical="center" wrapText="1"/>
    </xf>
    <xf numFmtId="37" fontId="201" fillId="0" borderId="1" xfId="0" applyNumberFormat="1" applyFont="1" applyBorder="1" applyAlignment="1">
      <alignment horizontal="center" vertical="center" wrapText="1"/>
    </xf>
    <xf numFmtId="37" fontId="202" fillId="0" borderId="1" xfId="0" applyNumberFormat="1" applyFont="1" applyBorder="1" applyAlignment="1">
      <alignment horizontal="center" vertical="center" wrapText="1"/>
    </xf>
    <xf numFmtId="37" fontId="203" fillId="0" borderId="0" xfId="0" applyNumberFormat="1" applyFont="1" applyAlignment="1">
      <alignment horizontal="center" vertical="center" wrapText="1"/>
    </xf>
    <xf numFmtId="37" fontId="204" fillId="0" borderId="0" xfId="0" applyNumberFormat="1" applyFont="1" applyAlignment="1">
      <alignment horizontal="center" vertical="center" wrapText="1"/>
    </xf>
    <xf numFmtId="37" fontId="205" fillId="0" borderId="0" xfId="0" applyNumberFormat="1" applyFont="1" applyAlignment="1">
      <alignment horizontal="center" vertical="center" wrapText="1"/>
    </xf>
    <xf numFmtId="37" fontId="207" fillId="0" borderId="0" xfId="0" applyNumberFormat="1" applyFont="1" applyAlignment="1">
      <alignment horizontal="center" vertical="center" wrapText="1"/>
    </xf>
    <xf numFmtId="37" fontId="208" fillId="0" borderId="0" xfId="0" applyNumberFormat="1" applyFont="1" applyAlignment="1">
      <alignment horizontal="center" vertical="center" wrapText="1"/>
    </xf>
    <xf numFmtId="37" fontId="209" fillId="0" borderId="0" xfId="0" applyNumberFormat="1" applyFont="1" applyAlignment="1">
      <alignment horizontal="center" vertical="center" wrapText="1"/>
    </xf>
    <xf numFmtId="37" fontId="210" fillId="0" borderId="0" xfId="0" applyNumberFormat="1" applyFont="1" applyAlignment="1">
      <alignment horizontal="center" vertical="center" wrapText="1"/>
    </xf>
    <xf numFmtId="37" fontId="211" fillId="0" borderId="0" xfId="0" applyNumberFormat="1" applyFont="1" applyAlignment="1">
      <alignment horizontal="center" vertical="center" wrapText="1"/>
    </xf>
    <xf numFmtId="37" fontId="212" fillId="0" borderId="0" xfId="0" applyNumberFormat="1" applyFont="1" applyAlignment="1">
      <alignment horizontal="center" vertical="center" wrapText="1"/>
    </xf>
    <xf numFmtId="37" fontId="213" fillId="0" borderId="0" xfId="0" applyNumberFormat="1" applyFont="1" applyAlignment="1">
      <alignment horizontal="center" vertical="center" wrapText="1"/>
    </xf>
    <xf numFmtId="37" fontId="214" fillId="0" borderId="0" xfId="0" applyNumberFormat="1" applyFont="1" applyAlignment="1">
      <alignment horizontal="center" vertical="center" wrapText="1"/>
    </xf>
    <xf numFmtId="37" fontId="215" fillId="0" borderId="0" xfId="0" applyNumberFormat="1" applyFont="1" applyAlignment="1">
      <alignment horizontal="center" vertical="center" wrapText="1"/>
    </xf>
    <xf numFmtId="37" fontId="216" fillId="0" borderId="0" xfId="0" applyNumberFormat="1" applyFont="1" applyAlignment="1">
      <alignment horizontal="center" vertical="center" wrapText="1"/>
    </xf>
    <xf numFmtId="37" fontId="217" fillId="0" borderId="0" xfId="0" applyNumberFormat="1" applyFont="1" applyAlignment="1">
      <alignment horizontal="center" vertical="center" wrapText="1"/>
    </xf>
    <xf numFmtId="37" fontId="218" fillId="0" borderId="0" xfId="0" applyNumberFormat="1" applyFont="1" applyAlignment="1">
      <alignment horizontal="center" vertical="center" wrapText="1"/>
    </xf>
    <xf numFmtId="37" fontId="219" fillId="0" borderId="0" xfId="0" applyNumberFormat="1" applyFont="1" applyAlignment="1">
      <alignment horizontal="center" vertical="center" wrapText="1"/>
    </xf>
    <xf numFmtId="37" fontId="220" fillId="0" borderId="0" xfId="0" applyNumberFormat="1" applyFont="1" applyAlignment="1">
      <alignment horizontal="center" vertical="center" wrapText="1"/>
    </xf>
    <xf numFmtId="37" fontId="221" fillId="0" borderId="0" xfId="0" applyNumberFormat="1" applyFont="1" applyAlignment="1">
      <alignment horizontal="center" vertical="center" wrapText="1"/>
    </xf>
    <xf numFmtId="37" fontId="222" fillId="0" borderId="0" xfId="0" applyNumberFormat="1" applyFont="1" applyAlignment="1">
      <alignment horizontal="center" vertical="center" wrapText="1"/>
    </xf>
    <xf numFmtId="37" fontId="223" fillId="0" borderId="0" xfId="0" applyNumberFormat="1" applyFont="1" applyAlignment="1">
      <alignment horizontal="center" vertical="center" wrapText="1"/>
    </xf>
    <xf numFmtId="37" fontId="224" fillId="0" borderId="3" xfId="0" applyNumberFormat="1" applyFont="1" applyBorder="1" applyAlignment="1">
      <alignment horizontal="center" vertical="center"/>
    </xf>
    <xf numFmtId="37" fontId="225" fillId="0" borderId="4" xfId="0" applyNumberFormat="1" applyFont="1" applyBorder="1" applyAlignment="1">
      <alignment horizontal="center" vertical="center"/>
    </xf>
    <xf numFmtId="37" fontId="226" fillId="0" borderId="4" xfId="0" applyNumberFormat="1" applyFont="1" applyBorder="1" applyAlignment="1">
      <alignment horizontal="center" vertical="center"/>
    </xf>
    <xf numFmtId="37" fontId="227" fillId="0" borderId="4" xfId="0" applyNumberFormat="1" applyFont="1" applyBorder="1" applyAlignment="1">
      <alignment horizontal="center" vertical="center"/>
    </xf>
    <xf numFmtId="37" fontId="228" fillId="0" borderId="4" xfId="0" applyNumberFormat="1" applyFont="1" applyBorder="1" applyAlignment="1">
      <alignment horizontal="center" vertical="center"/>
    </xf>
    <xf numFmtId="37" fontId="229" fillId="0" borderId="4" xfId="0" applyNumberFormat="1" applyFont="1" applyBorder="1" applyAlignment="1">
      <alignment horizontal="center" vertical="center"/>
    </xf>
    <xf numFmtId="37" fontId="230" fillId="0" borderId="4" xfId="0" applyNumberFormat="1" applyFont="1" applyBorder="1" applyAlignment="1">
      <alignment horizontal="center" vertical="center"/>
    </xf>
    <xf numFmtId="37" fontId="231" fillId="0" borderId="4" xfId="0" applyNumberFormat="1" applyFont="1" applyBorder="1" applyAlignment="1">
      <alignment horizontal="center" vertical="center"/>
    </xf>
    <xf numFmtId="37" fontId="232" fillId="0" borderId="4" xfId="0" applyNumberFormat="1" applyFont="1" applyBorder="1" applyAlignment="1">
      <alignment horizontal="center" vertical="center"/>
    </xf>
    <xf numFmtId="37" fontId="240" fillId="0" borderId="0" xfId="0" applyNumberFormat="1" applyFont="1" applyAlignment="1">
      <alignment horizontal="center" vertical="center"/>
    </xf>
    <xf numFmtId="37" fontId="241" fillId="0" borderId="1" xfId="0" applyNumberFormat="1" applyFont="1" applyBorder="1" applyAlignment="1">
      <alignment horizontal="center" vertical="center" wrapText="1"/>
    </xf>
    <xf numFmtId="37" fontId="242" fillId="0" borderId="1" xfId="0" applyNumberFormat="1" applyFont="1" applyBorder="1" applyAlignment="1">
      <alignment horizontal="center" vertical="center" wrapText="1"/>
    </xf>
    <xf numFmtId="37" fontId="243" fillId="0" borderId="1" xfId="0" applyNumberFormat="1" applyFont="1" applyBorder="1" applyAlignment="1">
      <alignment horizontal="center" vertical="center" wrapText="1"/>
    </xf>
    <xf numFmtId="37" fontId="244" fillId="0" borderId="1" xfId="0" applyNumberFormat="1" applyFont="1" applyBorder="1" applyAlignment="1">
      <alignment horizontal="center" vertical="center" wrapText="1"/>
    </xf>
    <xf numFmtId="37" fontId="245" fillId="0" borderId="1" xfId="0" applyNumberFormat="1" applyFont="1" applyBorder="1" applyAlignment="1">
      <alignment horizontal="center" vertical="center" wrapText="1"/>
    </xf>
    <xf numFmtId="37" fontId="246" fillId="0" borderId="1" xfId="0" applyNumberFormat="1" applyFont="1" applyBorder="1" applyAlignment="1">
      <alignment horizontal="center" vertical="center" wrapText="1"/>
    </xf>
    <xf numFmtId="37" fontId="247" fillId="0" borderId="1" xfId="0" applyNumberFormat="1" applyFont="1" applyBorder="1" applyAlignment="1">
      <alignment horizontal="center" vertical="center" wrapText="1"/>
    </xf>
    <xf numFmtId="37" fontId="248" fillId="0" borderId="1" xfId="0" applyNumberFormat="1" applyFont="1" applyBorder="1" applyAlignment="1">
      <alignment horizontal="center" vertical="center" wrapText="1"/>
    </xf>
    <xf numFmtId="37" fontId="249" fillId="0" borderId="0" xfId="0" applyNumberFormat="1" applyFont="1" applyAlignment="1">
      <alignment horizontal="center" vertical="center" wrapText="1"/>
    </xf>
    <xf numFmtId="37" fontId="250" fillId="0" borderId="0" xfId="0" applyNumberFormat="1" applyFont="1" applyAlignment="1">
      <alignment horizontal="center" vertical="center" wrapText="1"/>
    </xf>
    <xf numFmtId="37" fontId="251" fillId="0" borderId="0" xfId="0" applyNumberFormat="1" applyFont="1" applyAlignment="1">
      <alignment horizontal="center" vertical="center" wrapText="1"/>
    </xf>
    <xf numFmtId="37" fontId="252" fillId="0" borderId="0" xfId="0" applyNumberFormat="1" applyFont="1" applyAlignment="1">
      <alignment horizontal="center" vertical="center" wrapText="1"/>
    </xf>
    <xf numFmtId="37" fontId="253" fillId="0" borderId="0" xfId="0" applyNumberFormat="1" applyFont="1" applyAlignment="1">
      <alignment horizontal="center" vertical="center" wrapText="1"/>
    </xf>
    <xf numFmtId="37" fontId="254" fillId="0" borderId="0" xfId="0" applyNumberFormat="1" applyFont="1" applyAlignment="1">
      <alignment horizontal="center" vertical="center" wrapText="1"/>
    </xf>
    <xf numFmtId="37" fontId="255" fillId="0" borderId="0" xfId="0" applyNumberFormat="1" applyFont="1" applyAlignment="1">
      <alignment horizontal="center" vertical="center" wrapText="1"/>
    </xf>
    <xf numFmtId="37" fontId="256" fillId="0" borderId="0" xfId="0" applyNumberFormat="1" applyFont="1" applyAlignment="1">
      <alignment horizontal="center" vertical="center" wrapText="1"/>
    </xf>
    <xf numFmtId="37" fontId="257" fillId="0" borderId="0" xfId="0" applyNumberFormat="1" applyFont="1" applyAlignment="1">
      <alignment horizontal="center" vertical="center" wrapText="1"/>
    </xf>
    <xf numFmtId="37" fontId="258" fillId="0" borderId="0" xfId="0" applyNumberFormat="1" applyFont="1" applyAlignment="1">
      <alignment horizontal="center" vertical="center" wrapText="1"/>
    </xf>
    <xf numFmtId="37" fontId="259" fillId="0" borderId="0" xfId="0" applyNumberFormat="1" applyFont="1" applyAlignment="1">
      <alignment horizontal="center" vertical="center" wrapText="1"/>
    </xf>
    <xf numFmtId="37" fontId="260" fillId="0" borderId="0" xfId="0" applyNumberFormat="1" applyFont="1" applyAlignment="1">
      <alignment horizontal="center" vertical="center" wrapText="1"/>
    </xf>
    <xf numFmtId="37" fontId="261" fillId="0" borderId="0" xfId="0" applyNumberFormat="1" applyFont="1" applyAlignment="1">
      <alignment horizontal="center" vertical="center" wrapText="1"/>
    </xf>
    <xf numFmtId="37" fontId="262" fillId="0" borderId="0" xfId="0" applyNumberFormat="1" applyFont="1" applyAlignment="1">
      <alignment horizontal="center" vertical="center" wrapText="1"/>
    </xf>
    <xf numFmtId="37" fontId="263" fillId="0" borderId="0" xfId="0" applyNumberFormat="1" applyFont="1" applyAlignment="1">
      <alignment horizontal="center" vertical="center" wrapText="1"/>
    </xf>
    <xf numFmtId="37" fontId="264" fillId="0" borderId="0" xfId="0" applyNumberFormat="1" applyFont="1" applyAlignment="1">
      <alignment horizontal="center" vertical="center" wrapText="1"/>
    </xf>
    <xf numFmtId="37" fontId="265" fillId="0" borderId="0" xfId="0" applyNumberFormat="1" applyFont="1" applyAlignment="1">
      <alignment horizontal="center" vertical="center" wrapText="1"/>
    </xf>
    <xf numFmtId="37" fontId="266" fillId="0" borderId="0" xfId="0" applyNumberFormat="1" applyFont="1" applyAlignment="1">
      <alignment horizontal="center" vertical="center" wrapText="1"/>
    </xf>
    <xf numFmtId="37" fontId="267" fillId="0" borderId="0" xfId="0" applyNumberFormat="1" applyFont="1" applyAlignment="1">
      <alignment horizontal="center" vertical="center" wrapText="1"/>
    </xf>
    <xf numFmtId="37" fontId="268" fillId="0" borderId="0" xfId="0" applyNumberFormat="1" applyFont="1" applyAlignment="1">
      <alignment horizontal="center" vertical="center" wrapText="1"/>
    </xf>
    <xf numFmtId="37" fontId="269" fillId="0" borderId="0" xfId="0" applyNumberFormat="1" applyFont="1" applyAlignment="1">
      <alignment horizontal="center" vertical="center" wrapText="1"/>
    </xf>
    <xf numFmtId="37" fontId="270" fillId="0" borderId="0" xfId="0" applyNumberFormat="1" applyFont="1" applyAlignment="1">
      <alignment horizontal="center" vertical="center" wrapText="1"/>
    </xf>
    <xf numFmtId="37" fontId="271" fillId="0" borderId="0" xfId="0" applyNumberFormat="1" applyFont="1" applyAlignment="1">
      <alignment horizontal="center" vertical="center" wrapText="1"/>
    </xf>
    <xf numFmtId="37" fontId="272" fillId="0" borderId="0" xfId="0" applyNumberFormat="1" applyFont="1" applyAlignment="1">
      <alignment horizontal="center" vertical="center" wrapText="1"/>
    </xf>
    <xf numFmtId="37" fontId="273" fillId="0" borderId="0" xfId="0" applyNumberFormat="1" applyFont="1" applyAlignment="1">
      <alignment horizontal="center" vertical="center" wrapText="1"/>
    </xf>
    <xf numFmtId="37" fontId="274" fillId="0" borderId="0" xfId="0" applyNumberFormat="1" applyFont="1" applyAlignment="1">
      <alignment horizontal="center" vertical="center" wrapText="1"/>
    </xf>
    <xf numFmtId="37" fontId="275" fillId="0" borderId="0" xfId="0" applyNumberFormat="1" applyFont="1" applyAlignment="1">
      <alignment horizontal="center" vertical="center" wrapText="1"/>
    </xf>
    <xf numFmtId="37" fontId="276" fillId="0" borderId="0" xfId="0" applyNumberFormat="1" applyFont="1" applyAlignment="1">
      <alignment horizontal="center" vertical="center" wrapText="1"/>
    </xf>
    <xf numFmtId="37" fontId="277" fillId="0" borderId="0" xfId="0" applyNumberFormat="1" applyFont="1" applyAlignment="1">
      <alignment horizontal="center" vertical="center" wrapText="1"/>
    </xf>
    <xf numFmtId="37" fontId="278" fillId="0" borderId="0" xfId="0" applyNumberFormat="1" applyFont="1" applyAlignment="1">
      <alignment horizontal="center" vertical="center" wrapText="1"/>
    </xf>
    <xf numFmtId="37" fontId="279" fillId="0" borderId="0" xfId="0" applyNumberFormat="1" applyFont="1" applyAlignment="1">
      <alignment horizontal="center" vertical="center" wrapText="1"/>
    </xf>
    <xf numFmtId="37" fontId="280" fillId="0" borderId="0" xfId="0" applyNumberFormat="1" applyFont="1" applyAlignment="1">
      <alignment horizontal="center" vertical="center" wrapText="1"/>
    </xf>
    <xf numFmtId="37" fontId="281" fillId="0" borderId="0" xfId="0" applyNumberFormat="1" applyFont="1" applyAlignment="1">
      <alignment horizontal="center" vertical="center" wrapText="1"/>
    </xf>
    <xf numFmtId="37" fontId="282" fillId="0" borderId="0" xfId="0" applyNumberFormat="1" applyFont="1" applyAlignment="1">
      <alignment horizontal="center" vertical="center" wrapText="1"/>
    </xf>
    <xf numFmtId="37" fontId="283" fillId="0" borderId="0" xfId="0" applyNumberFormat="1" applyFont="1" applyAlignment="1">
      <alignment horizontal="center" vertical="center" wrapText="1"/>
    </xf>
    <xf numFmtId="37" fontId="284" fillId="0" borderId="0" xfId="0" applyNumberFormat="1" applyFont="1" applyAlignment="1">
      <alignment horizontal="center" vertical="center" wrapText="1"/>
    </xf>
    <xf numFmtId="37" fontId="285" fillId="0" borderId="0" xfId="0" applyNumberFormat="1" applyFont="1" applyAlignment="1">
      <alignment horizontal="center" vertical="center" wrapText="1"/>
    </xf>
    <xf numFmtId="37" fontId="286" fillId="0" borderId="0" xfId="0" applyNumberFormat="1" applyFont="1" applyAlignment="1">
      <alignment horizontal="center" vertical="center" wrapText="1"/>
    </xf>
    <xf numFmtId="37" fontId="287" fillId="0" borderId="0" xfId="0" applyNumberFormat="1" applyFont="1" applyAlignment="1">
      <alignment horizontal="center" vertical="center" wrapText="1"/>
    </xf>
    <xf numFmtId="37" fontId="288" fillId="0" borderId="0" xfId="0" applyNumberFormat="1" applyFont="1" applyAlignment="1">
      <alignment horizontal="center" vertical="center" wrapText="1"/>
    </xf>
    <xf numFmtId="37" fontId="289" fillId="0" borderId="0" xfId="0" applyNumberFormat="1" applyFont="1" applyAlignment="1">
      <alignment horizontal="center" vertical="center" wrapText="1"/>
    </xf>
    <xf numFmtId="37" fontId="290" fillId="0" borderId="0" xfId="0" applyNumberFormat="1" applyFont="1" applyAlignment="1">
      <alignment horizontal="center" vertical="center" wrapText="1"/>
    </xf>
    <xf numFmtId="37" fontId="291" fillId="0" borderId="0" xfId="0" applyNumberFormat="1" applyFont="1" applyAlignment="1">
      <alignment horizontal="center" vertical="center" wrapText="1"/>
    </xf>
    <xf numFmtId="37" fontId="292" fillId="0" borderId="0" xfId="0" applyNumberFormat="1" applyFont="1" applyAlignment="1">
      <alignment horizontal="center" vertical="center" wrapText="1"/>
    </xf>
    <xf numFmtId="37" fontId="293" fillId="0" borderId="0" xfId="0" applyNumberFormat="1" applyFont="1" applyAlignment="1">
      <alignment horizontal="center" vertical="center" wrapText="1"/>
    </xf>
    <xf numFmtId="37" fontId="294" fillId="0" borderId="0" xfId="0" applyNumberFormat="1" applyFont="1" applyAlignment="1">
      <alignment horizontal="center" vertical="center" wrapText="1"/>
    </xf>
    <xf numFmtId="37" fontId="295" fillId="0" borderId="0" xfId="0" applyNumberFormat="1" applyFont="1" applyAlignment="1">
      <alignment horizontal="center" vertical="center" wrapText="1"/>
    </xf>
    <xf numFmtId="37" fontId="296" fillId="0" borderId="0" xfId="0" applyNumberFormat="1" applyFont="1" applyAlignment="1">
      <alignment horizontal="center" vertical="center" wrapText="1"/>
    </xf>
    <xf numFmtId="37" fontId="297" fillId="0" borderId="0" xfId="0" applyNumberFormat="1" applyFont="1" applyAlignment="1">
      <alignment horizontal="center" vertical="center" wrapText="1"/>
    </xf>
    <xf numFmtId="37" fontId="298" fillId="0" borderId="0" xfId="0" applyNumberFormat="1" applyFont="1" applyAlignment="1">
      <alignment horizontal="center" vertical="center" wrapText="1"/>
    </xf>
    <xf numFmtId="37" fontId="299" fillId="0" borderId="3" xfId="0" applyNumberFormat="1" applyFont="1" applyBorder="1" applyAlignment="1">
      <alignment horizontal="center" vertical="center"/>
    </xf>
    <xf numFmtId="37" fontId="300" fillId="0" borderId="4" xfId="0" applyNumberFormat="1" applyFont="1" applyBorder="1" applyAlignment="1">
      <alignment horizontal="center" vertical="center"/>
    </xf>
    <xf numFmtId="37" fontId="301" fillId="0" borderId="4" xfId="0" applyNumberFormat="1" applyFont="1" applyBorder="1" applyAlignment="1">
      <alignment horizontal="center" vertical="center"/>
    </xf>
    <xf numFmtId="37" fontId="302" fillId="0" borderId="4" xfId="0" applyNumberFormat="1" applyFont="1" applyBorder="1" applyAlignment="1">
      <alignment horizontal="center" vertical="center"/>
    </xf>
    <xf numFmtId="37" fontId="303" fillId="0" borderId="4" xfId="0" applyNumberFormat="1" applyFont="1" applyBorder="1" applyAlignment="1">
      <alignment horizontal="center" vertical="center"/>
    </xf>
    <xf numFmtId="37" fontId="304" fillId="0" borderId="4" xfId="0" applyNumberFormat="1" applyFont="1" applyBorder="1" applyAlignment="1">
      <alignment horizontal="center" vertical="center"/>
    </xf>
    <xf numFmtId="37" fontId="305" fillId="0" borderId="4" xfId="0" applyNumberFormat="1" applyFont="1" applyBorder="1" applyAlignment="1">
      <alignment horizontal="center" vertical="center"/>
    </xf>
    <xf numFmtId="37" fontId="306" fillId="0" borderId="4" xfId="0" applyNumberFormat="1" applyFont="1" applyBorder="1" applyAlignment="1">
      <alignment horizontal="center" vertical="center"/>
    </xf>
    <xf numFmtId="37" fontId="307" fillId="0" borderId="4" xfId="0" applyNumberFormat="1" applyFont="1" applyBorder="1" applyAlignment="1">
      <alignment horizontal="center" vertical="center"/>
    </xf>
    <xf numFmtId="37" fontId="315" fillId="0" borderId="1" xfId="0" applyNumberFormat="1" applyFont="1" applyBorder="1" applyAlignment="1">
      <alignment horizontal="center" vertical="center"/>
    </xf>
    <xf numFmtId="37" fontId="316" fillId="0" borderId="1" xfId="0" applyNumberFormat="1" applyFont="1" applyBorder="1" applyAlignment="1">
      <alignment horizontal="center" vertical="center" wrapText="1"/>
    </xf>
    <xf numFmtId="37" fontId="317" fillId="0" borderId="1" xfId="0" applyNumberFormat="1" applyFont="1" applyBorder="1" applyAlignment="1">
      <alignment horizontal="center" vertical="center" wrapText="1"/>
    </xf>
    <xf numFmtId="37" fontId="318" fillId="0" borderId="1" xfId="0" applyNumberFormat="1" applyFont="1" applyBorder="1" applyAlignment="1">
      <alignment horizontal="center" vertical="center" wrapText="1"/>
    </xf>
    <xf numFmtId="37" fontId="319" fillId="0" borderId="1" xfId="0" applyNumberFormat="1" applyFont="1" applyBorder="1" applyAlignment="1">
      <alignment horizontal="center" vertical="center" wrapText="1"/>
    </xf>
    <xf numFmtId="37" fontId="320" fillId="0" borderId="1" xfId="0" applyNumberFormat="1" applyFont="1" applyBorder="1" applyAlignment="1">
      <alignment horizontal="center" vertical="center" wrapText="1"/>
    </xf>
    <xf numFmtId="37" fontId="321" fillId="0" borderId="1" xfId="0" applyNumberFormat="1" applyFont="1" applyBorder="1" applyAlignment="1">
      <alignment horizontal="center" vertical="center" wrapText="1"/>
    </xf>
    <xf numFmtId="37" fontId="322" fillId="0" borderId="1" xfId="0" applyNumberFormat="1" applyFont="1" applyBorder="1" applyAlignment="1">
      <alignment horizontal="center" vertical="center" wrapText="1"/>
    </xf>
    <xf numFmtId="37" fontId="323" fillId="0" borderId="1" xfId="0" applyNumberFormat="1" applyFont="1" applyBorder="1" applyAlignment="1">
      <alignment horizontal="center" vertical="center" wrapText="1"/>
    </xf>
    <xf numFmtId="37" fontId="324" fillId="0" borderId="1" xfId="0" applyNumberFormat="1" applyFont="1" applyBorder="1" applyAlignment="1">
      <alignment horizontal="center" vertical="center" wrapText="1"/>
    </xf>
    <xf numFmtId="37" fontId="325" fillId="0" borderId="1" xfId="0" applyNumberFormat="1" applyFont="1" applyBorder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0" xfId="0" applyNumberFormat="1" applyFont="1" applyAlignment="1">
      <alignment horizontal="center" vertical="center" wrapText="1"/>
    </xf>
    <xf numFmtId="37" fontId="328" fillId="0" borderId="0" xfId="0" applyNumberFormat="1" applyFont="1" applyAlignment="1">
      <alignment horizontal="center" vertical="center" wrapText="1"/>
    </xf>
    <xf numFmtId="37" fontId="329" fillId="0" borderId="0" xfId="0" applyNumberFormat="1" applyFont="1" applyAlignment="1">
      <alignment horizontal="center" vertical="center" wrapText="1"/>
    </xf>
    <xf numFmtId="37" fontId="330" fillId="0" borderId="0" xfId="0" applyNumberFormat="1" applyFont="1" applyAlignment="1">
      <alignment horizontal="center" vertical="center" wrapText="1"/>
    </xf>
    <xf numFmtId="37" fontId="331" fillId="0" borderId="0" xfId="0" applyNumberFormat="1" applyFont="1" applyAlignment="1">
      <alignment horizontal="center" vertical="center" wrapText="1"/>
    </xf>
    <xf numFmtId="37" fontId="332" fillId="0" borderId="0" xfId="0" applyNumberFormat="1" applyFont="1" applyAlignment="1">
      <alignment horizontal="center" vertical="center" wrapText="1"/>
    </xf>
    <xf numFmtId="37" fontId="333" fillId="0" borderId="0" xfId="0" applyNumberFormat="1" applyFont="1" applyAlignment="1">
      <alignment horizontal="center" vertical="center" wrapText="1"/>
    </xf>
    <xf numFmtId="37" fontId="334" fillId="0" borderId="0" xfId="0" applyNumberFormat="1" applyFont="1" applyAlignment="1">
      <alignment horizontal="center" vertical="center" wrapText="1"/>
    </xf>
    <xf numFmtId="37" fontId="335" fillId="0" borderId="0" xfId="0" applyNumberFormat="1" applyFont="1" applyAlignment="1">
      <alignment horizontal="center" vertical="center" wrapText="1"/>
    </xf>
    <xf numFmtId="37" fontId="336" fillId="0" borderId="0" xfId="0" applyNumberFormat="1" applyFont="1" applyAlignment="1">
      <alignment horizontal="center" vertical="center" wrapText="1"/>
    </xf>
    <xf numFmtId="37" fontId="337" fillId="0" borderId="0" xfId="0" applyNumberFormat="1" applyFont="1" applyAlignment="1">
      <alignment horizontal="center" vertical="center" wrapText="1"/>
    </xf>
    <xf numFmtId="37" fontId="338" fillId="0" borderId="0" xfId="0" applyNumberFormat="1" applyFont="1" applyAlignment="1">
      <alignment horizontal="center" vertical="center" wrapText="1"/>
    </xf>
    <xf numFmtId="37" fontId="339" fillId="0" borderId="0" xfId="0" applyNumberFormat="1" applyFont="1" applyAlignment="1">
      <alignment horizontal="center" vertical="center" wrapText="1"/>
    </xf>
    <xf numFmtId="37" fontId="340" fillId="0" borderId="0" xfId="0" applyNumberFormat="1" applyFont="1" applyAlignment="1">
      <alignment horizontal="center" vertical="center" wrapText="1"/>
    </xf>
    <xf numFmtId="37" fontId="341" fillId="0" borderId="0" xfId="0" applyNumberFormat="1" applyFont="1" applyAlignment="1">
      <alignment horizontal="center" vertical="center" wrapText="1"/>
    </xf>
    <xf numFmtId="37" fontId="342" fillId="0" borderId="0" xfId="0" applyNumberFormat="1" applyFont="1" applyAlignment="1">
      <alignment horizontal="center" vertical="center" wrapText="1"/>
    </xf>
    <xf numFmtId="37" fontId="343" fillId="0" borderId="0" xfId="0" applyNumberFormat="1" applyFont="1" applyAlignment="1">
      <alignment horizontal="center" vertical="center" wrapText="1"/>
    </xf>
    <xf numFmtId="37" fontId="344" fillId="0" borderId="0" xfId="0" applyNumberFormat="1" applyFont="1" applyAlignment="1">
      <alignment horizontal="center" vertical="center" wrapText="1"/>
    </xf>
    <xf numFmtId="37" fontId="345" fillId="0" borderId="0" xfId="0" applyNumberFormat="1" applyFont="1" applyAlignment="1">
      <alignment horizontal="center" vertical="center" wrapText="1"/>
    </xf>
    <xf numFmtId="37" fontId="346" fillId="0" borderId="0" xfId="0" applyNumberFormat="1" applyFont="1" applyAlignment="1">
      <alignment horizontal="center" vertical="center" wrapText="1"/>
    </xf>
    <xf numFmtId="37" fontId="347" fillId="0" borderId="0" xfId="0" applyNumberFormat="1" applyFont="1" applyAlignment="1">
      <alignment horizontal="center" vertical="center" wrapText="1"/>
    </xf>
    <xf numFmtId="37" fontId="348" fillId="0" borderId="0" xfId="0" applyNumberFormat="1" applyFont="1" applyAlignment="1">
      <alignment horizontal="center" vertical="center" wrapText="1"/>
    </xf>
    <xf numFmtId="37" fontId="349" fillId="0" borderId="0" xfId="0" applyNumberFormat="1" applyFont="1" applyAlignment="1">
      <alignment horizontal="center" vertical="center" wrapText="1"/>
    </xf>
    <xf numFmtId="37" fontId="350" fillId="0" borderId="0" xfId="0" applyNumberFormat="1" applyFont="1" applyAlignment="1">
      <alignment horizontal="center" vertical="center" wrapText="1"/>
    </xf>
    <xf numFmtId="37" fontId="351" fillId="0" borderId="0" xfId="0" applyNumberFormat="1" applyFont="1" applyAlignment="1">
      <alignment horizontal="center" vertical="center" wrapText="1"/>
    </xf>
    <xf numFmtId="37" fontId="352" fillId="0" borderId="0" xfId="0" applyNumberFormat="1" applyFont="1" applyAlignment="1">
      <alignment horizontal="center" vertical="center" wrapText="1"/>
    </xf>
    <xf numFmtId="37" fontId="353" fillId="0" borderId="0" xfId="0" applyNumberFormat="1" applyFont="1" applyAlignment="1">
      <alignment horizontal="center" vertical="center" wrapText="1"/>
    </xf>
    <xf numFmtId="37" fontId="354" fillId="0" borderId="0" xfId="0" applyNumberFormat="1" applyFont="1" applyAlignment="1">
      <alignment horizontal="center" vertical="center" wrapText="1"/>
    </xf>
    <xf numFmtId="37" fontId="355" fillId="0" borderId="0" xfId="0" applyNumberFormat="1" applyFont="1" applyAlignment="1">
      <alignment horizontal="center" vertical="center" wrapText="1"/>
    </xf>
    <xf numFmtId="37" fontId="356" fillId="0" borderId="0" xfId="0" applyNumberFormat="1" applyFont="1" applyAlignment="1">
      <alignment horizontal="center" vertical="center" wrapText="1"/>
    </xf>
    <xf numFmtId="37" fontId="357" fillId="0" borderId="0" xfId="0" applyNumberFormat="1" applyFont="1" applyAlignment="1">
      <alignment horizontal="center" vertical="center" wrapText="1"/>
    </xf>
    <xf numFmtId="37" fontId="358" fillId="0" borderId="0" xfId="0" applyNumberFormat="1" applyFont="1" applyAlignment="1">
      <alignment horizontal="center" vertical="center" wrapText="1"/>
    </xf>
    <xf numFmtId="37" fontId="359" fillId="0" borderId="0" xfId="0" applyNumberFormat="1" applyFont="1" applyAlignment="1">
      <alignment horizontal="center" vertical="center" wrapText="1"/>
    </xf>
    <xf numFmtId="37" fontId="360" fillId="0" borderId="0" xfId="0" applyNumberFormat="1" applyFont="1" applyAlignment="1">
      <alignment horizontal="center" vertical="center" wrapText="1"/>
    </xf>
    <xf numFmtId="37" fontId="361" fillId="0" borderId="0" xfId="0" applyNumberFormat="1" applyFont="1" applyAlignment="1">
      <alignment horizontal="center" vertical="center" wrapText="1"/>
    </xf>
    <xf numFmtId="37" fontId="362" fillId="0" borderId="0" xfId="0" applyNumberFormat="1" applyFont="1" applyAlignment="1">
      <alignment horizontal="center" vertical="center" wrapText="1"/>
    </xf>
    <xf numFmtId="37" fontId="363" fillId="0" borderId="0" xfId="0" applyNumberFormat="1" applyFont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 wrapText="1"/>
    </xf>
    <xf numFmtId="37" fontId="367" fillId="0" borderId="0" xfId="0" applyNumberFormat="1" applyFont="1" applyAlignment="1">
      <alignment horizontal="center" vertical="center" wrapText="1"/>
    </xf>
    <xf numFmtId="37" fontId="368" fillId="0" borderId="0" xfId="0" applyNumberFormat="1" applyFont="1" applyAlignment="1">
      <alignment horizontal="center" vertical="center" wrapText="1"/>
    </xf>
    <xf numFmtId="37" fontId="369" fillId="0" borderId="0" xfId="0" applyNumberFormat="1" applyFont="1" applyAlignment="1">
      <alignment horizontal="center" vertical="center" wrapText="1"/>
    </xf>
    <xf numFmtId="37" fontId="370" fillId="0" borderId="0" xfId="0" applyNumberFormat="1" applyFont="1" applyAlignment="1">
      <alignment horizontal="center" vertical="center" wrapText="1"/>
    </xf>
    <xf numFmtId="37" fontId="371" fillId="0" borderId="0" xfId="0" applyNumberFormat="1" applyFont="1" applyAlignment="1">
      <alignment horizontal="center" vertical="center" wrapText="1"/>
    </xf>
    <xf numFmtId="37" fontId="372" fillId="0" borderId="0" xfId="0" applyNumberFormat="1" applyFont="1" applyAlignment="1">
      <alignment horizontal="center" vertical="center" wrapText="1"/>
    </xf>
    <xf numFmtId="37" fontId="373" fillId="0" borderId="0" xfId="0" applyNumberFormat="1" applyFont="1" applyAlignment="1">
      <alignment horizontal="center" vertical="center" wrapText="1"/>
    </xf>
    <xf numFmtId="37" fontId="374" fillId="0" borderId="3" xfId="0" applyNumberFormat="1" applyFont="1" applyBorder="1" applyAlignment="1">
      <alignment horizontal="center" vertical="center"/>
    </xf>
    <xf numFmtId="37" fontId="375" fillId="0" borderId="4" xfId="0" applyNumberFormat="1" applyFont="1" applyBorder="1" applyAlignment="1">
      <alignment horizontal="center" vertical="center"/>
    </xf>
    <xf numFmtId="37" fontId="376" fillId="0" borderId="4" xfId="0" applyNumberFormat="1" applyFont="1" applyBorder="1" applyAlignment="1">
      <alignment horizontal="center" vertical="center"/>
    </xf>
    <xf numFmtId="37" fontId="377" fillId="0" borderId="4" xfId="0" applyNumberFormat="1" applyFont="1" applyBorder="1" applyAlignment="1">
      <alignment horizontal="center" vertical="center"/>
    </xf>
    <xf numFmtId="37" fontId="378" fillId="0" borderId="4" xfId="0" applyNumberFormat="1" applyFont="1" applyBorder="1" applyAlignment="1">
      <alignment horizontal="center" vertical="center"/>
    </xf>
    <xf numFmtId="37" fontId="379" fillId="0" borderId="4" xfId="0" applyNumberFormat="1" applyFont="1" applyBorder="1" applyAlignment="1">
      <alignment horizontal="center" vertical="center"/>
    </xf>
    <xf numFmtId="37" fontId="380" fillId="0" borderId="4" xfId="0" applyNumberFormat="1" applyFont="1" applyBorder="1" applyAlignment="1">
      <alignment horizontal="center" vertical="center"/>
    </xf>
    <xf numFmtId="37" fontId="381" fillId="0" borderId="4" xfId="0" applyNumberFormat="1" applyFont="1" applyBorder="1" applyAlignment="1">
      <alignment horizontal="center" vertical="center"/>
    </xf>
    <xf numFmtId="37" fontId="382" fillId="0" borderId="4" xfId="0" applyNumberFormat="1" applyFont="1" applyBorder="1" applyAlignment="1">
      <alignment horizontal="center" vertical="center"/>
    </xf>
    <xf numFmtId="37" fontId="383" fillId="0" borderId="4" xfId="0" applyNumberFormat="1" applyFont="1" applyBorder="1" applyAlignment="1">
      <alignment horizontal="center" vertical="center"/>
    </xf>
    <xf numFmtId="37" fontId="384" fillId="0" borderId="4" xfId="0" applyNumberFormat="1" applyFont="1" applyBorder="1" applyAlignment="1">
      <alignment horizontal="center" vertical="center"/>
    </xf>
    <xf numFmtId="37" fontId="392" fillId="0" borderId="1" xfId="0" applyNumberFormat="1" applyFont="1" applyBorder="1" applyAlignment="1">
      <alignment horizontal="center" vertical="center" wrapText="1"/>
    </xf>
    <xf numFmtId="37" fontId="393" fillId="0" borderId="1" xfId="0" applyNumberFormat="1" applyFont="1" applyBorder="1" applyAlignment="1">
      <alignment horizontal="center" vertical="center" wrapText="1"/>
    </xf>
    <xf numFmtId="37" fontId="394" fillId="0" borderId="1" xfId="0" applyNumberFormat="1" applyFont="1" applyBorder="1" applyAlignment="1">
      <alignment horizontal="center" vertical="center" wrapText="1"/>
    </xf>
    <xf numFmtId="37" fontId="395" fillId="0" borderId="1" xfId="0" applyNumberFormat="1" applyFont="1" applyBorder="1" applyAlignment="1">
      <alignment horizontal="center" vertical="center" wrapText="1"/>
    </xf>
    <xf numFmtId="37" fontId="396" fillId="0" borderId="1" xfId="0" applyNumberFormat="1" applyFont="1" applyBorder="1" applyAlignment="1">
      <alignment horizontal="center" vertical="center" wrapText="1"/>
    </xf>
    <xf numFmtId="37" fontId="397" fillId="0" borderId="1" xfId="0" applyNumberFormat="1" applyFont="1" applyBorder="1" applyAlignment="1">
      <alignment horizontal="center" vertical="center" wrapText="1"/>
    </xf>
    <xf numFmtId="37" fontId="398" fillId="0" borderId="0" xfId="0" applyNumberFormat="1" applyFont="1" applyAlignment="1">
      <alignment horizontal="center" vertical="center" wrapText="1"/>
    </xf>
    <xf numFmtId="37" fontId="399" fillId="0" borderId="0" xfId="0" applyNumberFormat="1" applyFont="1" applyAlignment="1">
      <alignment horizontal="center" vertical="center" wrapText="1"/>
    </xf>
    <xf numFmtId="37" fontId="400" fillId="0" borderId="0" xfId="0" applyNumberFormat="1" applyFont="1" applyAlignment="1">
      <alignment horizontal="center" vertical="center" wrapText="1"/>
    </xf>
    <xf numFmtId="37" fontId="401" fillId="0" borderId="0" xfId="0" applyNumberFormat="1" applyFont="1" applyAlignment="1">
      <alignment horizontal="center" vertical="center" wrapText="1"/>
    </xf>
    <xf numFmtId="37" fontId="402" fillId="0" borderId="3" xfId="0" applyNumberFormat="1" applyFont="1" applyBorder="1" applyAlignment="1">
      <alignment horizontal="center" vertical="center"/>
    </xf>
    <xf numFmtId="37" fontId="403" fillId="0" borderId="4" xfId="0" applyNumberFormat="1" applyFont="1" applyBorder="1" applyAlignment="1">
      <alignment horizontal="center" vertical="center"/>
    </xf>
    <xf numFmtId="37" fontId="404" fillId="0" borderId="4" xfId="0" applyNumberFormat="1" applyFont="1" applyBorder="1" applyAlignment="1">
      <alignment horizontal="center" vertical="center"/>
    </xf>
    <xf numFmtId="37" fontId="405" fillId="0" borderId="4" xfId="0" applyNumberFormat="1" applyFont="1" applyBorder="1" applyAlignment="1">
      <alignment horizontal="center" vertical="center"/>
    </xf>
    <xf numFmtId="37" fontId="406" fillId="0" borderId="4" xfId="0" applyNumberFormat="1" applyFont="1" applyBorder="1" applyAlignment="1">
      <alignment horizontal="center" vertical="center"/>
    </xf>
    <xf numFmtId="37" fontId="411" fillId="0" borderId="1" xfId="0" applyNumberFormat="1" applyFont="1" applyBorder="1" applyAlignment="1">
      <alignment horizontal="center" vertical="center"/>
    </xf>
    <xf numFmtId="37" fontId="412" fillId="0" borderId="1" xfId="0" applyNumberFormat="1" applyFont="1" applyBorder="1" applyAlignment="1">
      <alignment horizontal="center" vertical="center"/>
    </xf>
    <xf numFmtId="37" fontId="413" fillId="0" borderId="1" xfId="0" applyNumberFormat="1" applyFont="1" applyBorder="1" applyAlignment="1">
      <alignment horizontal="center" vertical="center" wrapText="1"/>
    </xf>
    <xf numFmtId="37" fontId="414" fillId="0" borderId="1" xfId="0" applyNumberFormat="1" applyFont="1" applyBorder="1" applyAlignment="1">
      <alignment horizontal="center" vertical="center" wrapText="1"/>
    </xf>
    <xf numFmtId="37" fontId="415" fillId="0" borderId="1" xfId="0" applyNumberFormat="1" applyFont="1" applyBorder="1" applyAlignment="1">
      <alignment horizontal="center" vertical="center" wrapText="1"/>
    </xf>
    <xf numFmtId="37" fontId="416" fillId="0" borderId="0" xfId="0" applyNumberFormat="1" applyFont="1" applyAlignment="1">
      <alignment horizontal="center" vertical="center" wrapText="1"/>
    </xf>
    <xf numFmtId="37" fontId="417" fillId="0" borderId="0" xfId="0" applyNumberFormat="1" applyFont="1" applyAlignment="1">
      <alignment horizontal="center" vertical="center" wrapText="1"/>
    </xf>
    <xf numFmtId="37" fontId="418" fillId="0" borderId="0" xfId="0" applyNumberFormat="1" applyFont="1" applyAlignment="1">
      <alignment horizontal="center" vertical="center" wrapText="1"/>
    </xf>
    <xf numFmtId="37" fontId="419" fillId="0" borderId="3" xfId="0" applyNumberFormat="1" applyFont="1" applyBorder="1" applyAlignment="1">
      <alignment horizontal="center" vertical="center"/>
    </xf>
    <xf numFmtId="37" fontId="420" fillId="0" borderId="4" xfId="0" applyNumberFormat="1" applyFont="1" applyBorder="1" applyAlignment="1">
      <alignment horizontal="center" vertical="center"/>
    </xf>
    <xf numFmtId="37" fontId="421" fillId="0" borderId="4" xfId="0" applyNumberFormat="1" applyFont="1" applyBorder="1" applyAlignment="1">
      <alignment horizontal="center" vertical="center"/>
    </xf>
    <xf numFmtId="0" fontId="0" fillId="0" borderId="0" xfId="0"/>
    <xf numFmtId="164" fontId="422" fillId="0" borderId="0" xfId="0" applyNumberFormat="1" applyFont="1" applyAlignment="1">
      <alignment horizontal="center" vertical="center" wrapText="1"/>
    </xf>
    <xf numFmtId="164" fontId="422" fillId="0" borderId="8" xfId="0" applyNumberFormat="1" applyFont="1" applyBorder="1" applyAlignment="1">
      <alignment horizontal="center" vertical="center" wrapText="1"/>
    </xf>
    <xf numFmtId="10" fontId="423" fillId="0" borderId="0" xfId="0" applyNumberFormat="1" applyFont="1" applyAlignment="1">
      <alignment horizontal="center" vertical="center"/>
    </xf>
    <xf numFmtId="0" fontId="424" fillId="0" borderId="0" xfId="0" applyFont="1"/>
    <xf numFmtId="10" fontId="423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3" fontId="425" fillId="0" borderId="0" xfId="0" applyNumberFormat="1" applyFont="1"/>
    <xf numFmtId="3" fontId="426" fillId="0" borderId="0" xfId="0" applyNumberFormat="1" applyFont="1"/>
    <xf numFmtId="10" fontId="0" fillId="0" borderId="0" xfId="0" applyNumberFormat="1"/>
    <xf numFmtId="164" fontId="422" fillId="0" borderId="0" xfId="0" applyNumberFormat="1" applyFont="1" applyFill="1" applyAlignment="1">
      <alignment horizontal="center" vertical="center" wrapText="1"/>
    </xf>
    <xf numFmtId="10" fontId="423" fillId="0" borderId="8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right" vertical="center" wrapText="1"/>
    </xf>
    <xf numFmtId="37" fontId="206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3" fontId="0" fillId="0" borderId="10" xfId="0" applyNumberFormat="1" applyFont="1" applyFill="1" applyBorder="1" applyAlignment="1">
      <alignment horizontal="right" vertical="center" readingOrder="2"/>
    </xf>
    <xf numFmtId="3" fontId="425" fillId="0" borderId="0" xfId="0" applyNumberFormat="1" applyFont="1" applyFill="1"/>
    <xf numFmtId="3" fontId="425" fillId="0" borderId="10" xfId="0" applyNumberFormat="1" applyFont="1" applyFill="1" applyBorder="1" applyAlignment="1">
      <alignment horizontal="right" vertical="center" readingOrder="2"/>
    </xf>
    <xf numFmtId="3" fontId="0" fillId="0" borderId="0" xfId="0" applyNumberFormat="1" applyFill="1"/>
    <xf numFmtId="37" fontId="152" fillId="0" borderId="0" xfId="0" applyNumberFormat="1" applyFont="1" applyBorder="1" applyAlignment="1">
      <alignment horizontal="center" vertical="center" wrapText="1"/>
    </xf>
    <xf numFmtId="0" fontId="425" fillId="0" borderId="10" xfId="0" applyFont="1" applyFill="1" applyBorder="1" applyAlignment="1">
      <alignment horizontal="right" vertical="center" readingOrder="2"/>
    </xf>
    <xf numFmtId="0" fontId="428" fillId="0" borderId="10" xfId="1" applyFill="1" applyBorder="1" applyAlignment="1">
      <alignment horizontal="right" vertical="center" readingOrder="2"/>
    </xf>
    <xf numFmtId="37" fontId="0" fillId="0" borderId="0" xfId="0" applyNumberFormat="1" applyFont="1" applyAlignment="1">
      <alignment horizontal="center" vertical="center" wrapText="1"/>
    </xf>
    <xf numFmtId="3" fontId="425" fillId="0" borderId="10" xfId="0" applyNumberFormat="1" applyFont="1" applyFill="1" applyBorder="1" applyAlignment="1">
      <alignment vertical="center"/>
    </xf>
    <xf numFmtId="164" fontId="0" fillId="0" borderId="0" xfId="0" applyNumberFormat="1" applyFill="1"/>
    <xf numFmtId="164" fontId="42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3" fontId="425" fillId="0" borderId="0" xfId="0" applyNumberFormat="1" applyFont="1" applyFill="1" applyBorder="1" applyAlignment="1">
      <alignment vertical="center"/>
    </xf>
    <xf numFmtId="3" fontId="425" fillId="0" borderId="0" xfId="0" applyNumberFormat="1" applyFont="1" applyFill="1" applyBorder="1"/>
    <xf numFmtId="3" fontId="425" fillId="0" borderId="0" xfId="0" applyNumberFormat="1" applyFont="1" applyFill="1" applyBorder="1" applyAlignment="1">
      <alignment horizontal="right" vertical="center" readingOrder="2"/>
    </xf>
    <xf numFmtId="164" fontId="0" fillId="0" borderId="0" xfId="0" applyNumberFormat="1" applyFill="1" applyBorder="1"/>
    <xf numFmtId="3" fontId="0" fillId="0" borderId="0" xfId="0" applyNumberFormat="1" applyFill="1" applyBorder="1"/>
    <xf numFmtId="3" fontId="427" fillId="0" borderId="10" xfId="0" applyNumberFormat="1" applyFont="1" applyFill="1" applyBorder="1" applyAlignment="1">
      <alignment horizontal="right" vertical="center" readingOrder="2"/>
    </xf>
    <xf numFmtId="0" fontId="0" fillId="0" borderId="0" xfId="0" applyBorder="1"/>
    <xf numFmtId="164" fontId="422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/>
    <xf numFmtId="10" fontId="0" fillId="0" borderId="0" xfId="0" applyNumberFormat="1" applyFill="1"/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NumberFormat="1" applyFont="1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9" xfId="0" applyBorder="1"/>
    <xf numFmtId="37" fontId="23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26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7" fillId="0" borderId="1" xfId="0" applyNumberFormat="1" applyFont="1" applyBorder="1" applyAlignment="1">
      <alignment horizontal="center" vertical="center"/>
    </xf>
    <xf numFmtId="37" fontId="88" fillId="0" borderId="0" xfId="0" applyNumberFormat="1" applyFont="1" applyAlignment="1">
      <alignment horizontal="center" vertical="center"/>
    </xf>
    <xf numFmtId="37" fontId="89" fillId="0" borderId="0" xfId="0" applyNumberFormat="1" applyFont="1" applyAlignment="1">
      <alignment horizontal="center" vertical="center"/>
    </xf>
    <xf numFmtId="37" fontId="90" fillId="0" borderId="0" xfId="0" applyNumberFormat="1" applyFont="1" applyAlignment="1">
      <alignment horizontal="center" vertical="center"/>
    </xf>
    <xf numFmtId="37" fontId="91" fillId="0" borderId="0" xfId="0" applyNumberFormat="1" applyFont="1" applyAlignment="1">
      <alignment horizontal="right" vertical="center"/>
    </xf>
    <xf numFmtId="37" fontId="92" fillId="0" borderId="1" xfId="0" applyNumberFormat="1" applyFont="1" applyBorder="1" applyAlignment="1">
      <alignment horizontal="center" vertical="center"/>
    </xf>
    <xf numFmtId="37" fontId="94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121" fillId="0" borderId="0" xfId="0" applyNumberFormat="1" applyFont="1" applyAlignment="1">
      <alignment horizontal="center" vertical="center"/>
    </xf>
    <xf numFmtId="37" fontId="122" fillId="0" borderId="0" xfId="0" applyNumberFormat="1" applyFont="1" applyAlignment="1">
      <alignment horizontal="center" vertical="center"/>
    </xf>
    <xf numFmtId="37" fontId="123" fillId="0" borderId="0" xfId="0" applyNumberFormat="1" applyFont="1" applyAlignment="1">
      <alignment horizontal="center" vertical="center"/>
    </xf>
    <xf numFmtId="37" fontId="124" fillId="0" borderId="0" xfId="0" applyNumberFormat="1" applyFont="1" applyAlignment="1">
      <alignment horizontal="right" vertical="center"/>
    </xf>
    <xf numFmtId="37" fontId="137" fillId="0" borderId="0" xfId="0" applyNumberFormat="1" applyFont="1" applyAlignment="1">
      <alignment horizontal="center" vertical="center"/>
    </xf>
    <xf numFmtId="37" fontId="138" fillId="0" borderId="0" xfId="0" applyNumberFormat="1" applyFont="1" applyAlignment="1">
      <alignment horizontal="center" vertical="center"/>
    </xf>
    <xf numFmtId="37" fontId="139" fillId="0" borderId="0" xfId="0" applyNumberFormat="1" applyFont="1" applyAlignment="1">
      <alignment horizontal="center" vertical="center"/>
    </xf>
    <xf numFmtId="37" fontId="140" fillId="0" borderId="0" xfId="0" applyNumberFormat="1" applyFont="1" applyAlignment="1">
      <alignment horizontal="right" vertical="center"/>
    </xf>
    <xf numFmtId="37" fontId="141" fillId="0" borderId="1" xfId="0" applyNumberFormat="1" applyFont="1" applyBorder="1" applyAlignment="1">
      <alignment horizontal="center" vertical="center"/>
    </xf>
    <xf numFmtId="37" fontId="142" fillId="0" borderId="1" xfId="0" applyNumberFormat="1" applyFont="1" applyBorder="1" applyAlignment="1">
      <alignment horizontal="center" vertical="center"/>
    </xf>
    <xf numFmtId="37" fontId="143" fillId="0" borderId="1" xfId="0" applyNumberFormat="1" applyFont="1" applyBorder="1" applyAlignment="1">
      <alignment horizontal="center" vertical="center"/>
    </xf>
    <xf numFmtId="37" fontId="162" fillId="0" borderId="0" xfId="0" applyNumberFormat="1" applyFont="1" applyAlignment="1">
      <alignment horizontal="center" vertical="center"/>
    </xf>
    <xf numFmtId="37" fontId="163" fillId="0" borderId="0" xfId="0" applyNumberFormat="1" applyFont="1" applyAlignment="1">
      <alignment horizontal="center" vertical="center"/>
    </xf>
    <xf numFmtId="37" fontId="164" fillId="0" borderId="0" xfId="0" applyNumberFormat="1" applyFont="1" applyAlignment="1">
      <alignment horizontal="center" vertical="center"/>
    </xf>
    <xf numFmtId="37" fontId="165" fillId="0" borderId="0" xfId="0" applyNumberFormat="1" applyFont="1" applyAlignment="1">
      <alignment horizontal="right" vertical="center"/>
    </xf>
    <xf numFmtId="37" fontId="166" fillId="0" borderId="1" xfId="0" applyNumberFormat="1" applyFont="1" applyBorder="1" applyAlignment="1">
      <alignment horizontal="center" vertical="center"/>
    </xf>
    <xf numFmtId="37" fontId="167" fillId="0" borderId="1" xfId="0" applyNumberFormat="1" applyFont="1" applyBorder="1" applyAlignment="1">
      <alignment horizontal="center" vertical="center"/>
    </xf>
    <xf numFmtId="37" fontId="233" fillId="0" borderId="5" xfId="0" applyNumberFormat="1" applyFont="1" applyBorder="1" applyAlignment="1">
      <alignment horizontal="center" vertical="center"/>
    </xf>
    <xf numFmtId="0" fontId="0" fillId="2" borderId="6" xfId="0" applyNumberFormat="1" applyFont="1" applyFill="1" applyBorder="1"/>
    <xf numFmtId="0" fontId="0" fillId="2" borderId="7" xfId="0" applyNumberFormat="1" applyFont="1" applyFill="1" applyBorder="1"/>
    <xf numFmtId="37" fontId="188" fillId="0" borderId="0" xfId="0" applyNumberFormat="1" applyFont="1" applyAlignment="1">
      <alignment horizontal="center" vertical="center"/>
    </xf>
    <xf numFmtId="37" fontId="189" fillId="0" borderId="0" xfId="0" applyNumberFormat="1" applyFont="1" applyAlignment="1">
      <alignment horizontal="center" vertical="center"/>
    </xf>
    <xf numFmtId="37" fontId="190" fillId="0" borderId="0" xfId="0" applyNumberFormat="1" applyFont="1" applyAlignment="1">
      <alignment horizontal="center" vertical="center"/>
    </xf>
    <xf numFmtId="37" fontId="191" fillId="0" borderId="0" xfId="0" applyNumberFormat="1" applyFont="1" applyAlignment="1">
      <alignment horizontal="right" vertical="center"/>
    </xf>
    <xf numFmtId="37" fontId="192" fillId="0" borderId="1" xfId="0" applyNumberFormat="1" applyFont="1" applyBorder="1" applyAlignment="1">
      <alignment horizontal="center" vertical="center"/>
    </xf>
    <xf numFmtId="37" fontId="193" fillId="0" borderId="1" xfId="0" applyNumberFormat="1" applyFont="1" applyBorder="1" applyAlignment="1">
      <alignment horizontal="center" vertical="center"/>
    </xf>
    <xf numFmtId="37" fontId="308" fillId="0" borderId="5" xfId="0" applyNumberFormat="1" applyFont="1" applyBorder="1" applyAlignment="1">
      <alignment horizontal="center" vertical="center"/>
    </xf>
    <xf numFmtId="37" fontId="234" fillId="0" borderId="0" xfId="0" applyNumberFormat="1" applyFont="1" applyAlignment="1">
      <alignment horizontal="center" vertical="center"/>
    </xf>
    <xf numFmtId="37" fontId="235" fillId="0" borderId="0" xfId="0" applyNumberFormat="1" applyFont="1" applyAlignment="1">
      <alignment horizontal="center" vertical="center"/>
    </xf>
    <xf numFmtId="37" fontId="236" fillId="0" borderId="0" xfId="0" applyNumberFormat="1" applyFont="1" applyAlignment="1">
      <alignment horizontal="center" vertical="center"/>
    </xf>
    <xf numFmtId="37" fontId="237" fillId="0" borderId="0" xfId="0" applyNumberFormat="1" applyFont="1" applyAlignment="1">
      <alignment horizontal="right" vertical="center"/>
    </xf>
    <xf numFmtId="37" fontId="238" fillId="0" borderId="1" xfId="0" applyNumberFormat="1" applyFont="1" applyBorder="1" applyAlignment="1">
      <alignment horizontal="center" vertical="center"/>
    </xf>
    <xf numFmtId="37" fontId="239" fillId="0" borderId="1" xfId="0" applyNumberFormat="1" applyFont="1" applyBorder="1" applyAlignment="1">
      <alignment horizontal="center" vertical="center"/>
    </xf>
    <xf numFmtId="37" fontId="309" fillId="0" borderId="0" xfId="0" applyNumberFormat="1" applyFont="1" applyAlignment="1">
      <alignment horizontal="center" vertical="center"/>
    </xf>
    <xf numFmtId="37" fontId="310" fillId="0" borderId="0" xfId="0" applyNumberFormat="1" applyFont="1" applyAlignment="1">
      <alignment horizontal="center" vertical="center"/>
    </xf>
    <xf numFmtId="37" fontId="311" fillId="0" borderId="0" xfId="0" applyNumberFormat="1" applyFont="1" applyAlignment="1">
      <alignment horizontal="center" vertical="center"/>
    </xf>
    <xf numFmtId="37" fontId="312" fillId="0" borderId="0" xfId="0" applyNumberFormat="1" applyFont="1" applyAlignment="1">
      <alignment horizontal="right" vertical="center"/>
    </xf>
    <xf numFmtId="37" fontId="313" fillId="0" borderId="1" xfId="0" applyNumberFormat="1" applyFont="1" applyBorder="1" applyAlignment="1">
      <alignment horizontal="center" vertical="center"/>
    </xf>
    <xf numFmtId="37" fontId="314" fillId="0" borderId="1" xfId="0" applyNumberFormat="1" applyFont="1" applyBorder="1" applyAlignment="1">
      <alignment horizontal="center" vertical="center"/>
    </xf>
    <xf numFmtId="37" fontId="385" fillId="0" borderId="0" xfId="0" applyNumberFormat="1" applyFont="1" applyAlignment="1">
      <alignment horizontal="center" vertical="center"/>
    </xf>
    <xf numFmtId="37" fontId="386" fillId="0" borderId="0" xfId="0" applyNumberFormat="1" applyFont="1" applyAlignment="1">
      <alignment horizontal="center" vertical="center"/>
    </xf>
    <xf numFmtId="37" fontId="387" fillId="0" borderId="0" xfId="0" applyNumberFormat="1" applyFont="1" applyAlignment="1">
      <alignment horizontal="center" vertical="center"/>
    </xf>
    <xf numFmtId="37" fontId="388" fillId="0" borderId="0" xfId="0" applyNumberFormat="1" applyFont="1" applyAlignment="1">
      <alignment horizontal="right" vertical="center"/>
    </xf>
    <xf numFmtId="37" fontId="389" fillId="0" borderId="1" xfId="0" applyNumberFormat="1" applyFont="1" applyBorder="1" applyAlignment="1">
      <alignment horizontal="center" vertical="center"/>
    </xf>
    <xf numFmtId="37" fontId="390" fillId="0" borderId="1" xfId="0" applyNumberFormat="1" applyFont="1" applyBorder="1" applyAlignment="1">
      <alignment horizontal="center" vertical="center"/>
    </xf>
    <xf numFmtId="37" fontId="391" fillId="0" borderId="1" xfId="0" applyNumberFormat="1" applyFont="1" applyBorder="1" applyAlignment="1">
      <alignment horizontal="center" vertical="center"/>
    </xf>
    <xf numFmtId="37" fontId="407" fillId="0" borderId="0" xfId="0" applyNumberFormat="1" applyFont="1" applyAlignment="1">
      <alignment horizontal="center" vertical="center"/>
    </xf>
    <xf numFmtId="37" fontId="408" fillId="0" borderId="0" xfId="0" applyNumberFormat="1" applyFont="1" applyAlignment="1">
      <alignment horizontal="center" vertical="center"/>
    </xf>
    <xf numFmtId="37" fontId="409" fillId="0" borderId="0" xfId="0" applyNumberFormat="1" applyFont="1" applyAlignment="1">
      <alignment horizontal="center" vertical="center"/>
    </xf>
    <xf numFmtId="37" fontId="410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bsf3.irbroker.com/detailLedgerReport.do?method=detailLedgerList&amp;activity=detail-ledger-report&amp;dll.fund-id=1&amp;dll.start-dl-number=7000110&amp;dll.end-dl-number=7000110&amp;dll.start-voucher-number=&amp;dll.end-voucher-number=&amp;dll.start-voucher-temp-number=&amp;dll.end-voucher-temp-number=&amp;dll.start-date=1400/08/01&amp;dll.end-date=1400/10/30&amp;dll.start-sl-number=4210&amp;dll.end-sl-number=4210&amp;dll.without-final-deals=0&amp;dll.by-opening-quotes=0&amp;dll.by-closing-function=0&amp;dll.by-closing-quotes=0&amp;dll.by-definitive-documents=0&amp;dll.branch-id=" TargetMode="External"/><Relationship Id="rId1" Type="http://schemas.openxmlformats.org/officeDocument/2006/relationships/hyperlink" Target="https://bsf3.irbroker.com/detailLedgerReport.do?method=detailLedgerList&amp;activity=detail-ledger-report&amp;dll.fund-id=1&amp;dll.start-dl-number=7000023&amp;dll.end-dl-number=7000023&amp;dll.start-voucher-number=&amp;dll.end-voucher-number=&amp;dll.start-voucher-temp-number=&amp;dll.end-voucher-temp-number=&amp;dll.start-date=1400/08/01&amp;dll.end-date=1400/10/30&amp;dll.start-sl-number=4210&amp;dll.end-sl-number=4210&amp;dll.without-final-deals=0&amp;dll.by-opening-quotes=0&amp;dll.by-closing-function=0&amp;dll.by-closing-quotes=0&amp;dll.by-definitive-documents=0&amp;dll.branch-id=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view="pageBreakPreview" zoomScaleNormal="100" zoomScaleSheetLayoutView="100" workbookViewId="0"/>
  </sheetViews>
  <sheetFormatPr defaultRowHeight="15"/>
  <sheetData>
    <row r="22" spans="1:10" ht="39.950000000000003" customHeight="1">
      <c r="A22" s="382" t="s">
        <v>0</v>
      </c>
      <c r="B22" s="383"/>
      <c r="C22" s="383"/>
      <c r="D22" s="383"/>
      <c r="E22" s="383"/>
      <c r="F22" s="383"/>
      <c r="G22" s="383"/>
      <c r="H22" s="383"/>
      <c r="I22" s="383"/>
      <c r="J22" s="383"/>
    </row>
    <row r="23" spans="1:10" ht="39.950000000000003" customHeight="1">
      <c r="A23" s="384" t="s">
        <v>1</v>
      </c>
      <c r="B23" s="383"/>
      <c r="C23" s="383"/>
      <c r="D23" s="383"/>
      <c r="E23" s="383"/>
      <c r="F23" s="383"/>
      <c r="G23" s="383"/>
      <c r="H23" s="383"/>
      <c r="I23" s="383"/>
      <c r="J23" s="383"/>
    </row>
    <row r="24" spans="1:10" ht="39.950000000000003" customHeight="1">
      <c r="A24" s="385" t="s">
        <v>2</v>
      </c>
      <c r="B24" s="383"/>
      <c r="C24" s="383"/>
      <c r="D24" s="383"/>
      <c r="E24" s="383"/>
      <c r="F24" s="383"/>
      <c r="G24" s="383"/>
      <c r="H24" s="383"/>
      <c r="I24" s="383"/>
      <c r="J24" s="383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6"/>
  <sheetViews>
    <sheetView rightToLeft="1" view="pageBreakPreview" zoomScale="110" zoomScaleNormal="100" zoomScaleSheetLayoutView="110" workbookViewId="0">
      <selection activeCell="C20" sqref="C20"/>
    </sheetView>
  </sheetViews>
  <sheetFormatPr defaultRowHeight="15"/>
  <cols>
    <col min="1" max="1" width="25.5703125" customWidth="1"/>
    <col min="2" max="2" width="1.42578125" customWidth="1"/>
    <col min="3" max="3" width="17" customWidth="1"/>
    <col min="4" max="4" width="1.42578125" customWidth="1"/>
    <col min="5" max="5" width="17" customWidth="1"/>
    <col min="6" max="6" width="1.42578125" customWidth="1"/>
    <col min="7" max="7" width="14.140625" customWidth="1"/>
    <col min="8" max="8" width="1.42578125" customWidth="1"/>
    <col min="9" max="9" width="17" customWidth="1"/>
    <col min="10" max="10" width="1.42578125" customWidth="1"/>
    <col min="11" max="11" width="14.140625" customWidth="1"/>
  </cols>
  <sheetData>
    <row r="1" spans="1:11" ht="20.100000000000001" customHeight="1">
      <c r="A1" s="455" t="s">
        <v>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 ht="20.100000000000001" customHeight="1">
      <c r="A2" s="456" t="s">
        <v>93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</row>
    <row r="3" spans="1:11" ht="20.100000000000001" customHeight="1">
      <c r="A3" s="457" t="s">
        <v>2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</row>
    <row r="5" spans="1:11" ht="15.75">
      <c r="A5" s="458" t="s">
        <v>148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</row>
    <row r="7" spans="1:11" ht="15.75">
      <c r="A7" s="459" t="s">
        <v>149</v>
      </c>
      <c r="B7" s="392"/>
      <c r="C7" s="392"/>
      <c r="E7" s="460" t="s">
        <v>107</v>
      </c>
      <c r="F7" s="392"/>
      <c r="G7" s="392"/>
      <c r="I7" s="461" t="s">
        <v>7</v>
      </c>
      <c r="J7" s="392"/>
      <c r="K7" s="392"/>
    </row>
    <row r="8" spans="1:11" ht="31.5">
      <c r="A8" s="318" t="s">
        <v>150</v>
      </c>
      <c r="C8" s="319" t="s">
        <v>73</v>
      </c>
      <c r="E8" s="320" t="s">
        <v>151</v>
      </c>
      <c r="G8" s="321" t="s">
        <v>152</v>
      </c>
      <c r="I8" s="322" t="s">
        <v>151</v>
      </c>
      <c r="K8" s="323" t="s">
        <v>152</v>
      </c>
    </row>
    <row r="9" spans="1:11" ht="30">
      <c r="A9" s="324" t="s">
        <v>153</v>
      </c>
      <c r="C9" s="1" t="s">
        <v>80</v>
      </c>
      <c r="E9" s="345">
        <v>3143901</v>
      </c>
      <c r="G9" s="347">
        <f>E9/E13</f>
        <v>0.85802582346054024</v>
      </c>
      <c r="I9" s="345">
        <v>13760980</v>
      </c>
      <c r="K9" s="347">
        <f>I9/I13</f>
        <v>0.27794684221045318</v>
      </c>
    </row>
    <row r="10" spans="1:11" ht="20.25">
      <c r="A10" s="325" t="s">
        <v>154</v>
      </c>
      <c r="C10" s="1" t="s">
        <v>89</v>
      </c>
      <c r="E10" s="345">
        <v>458045</v>
      </c>
      <c r="G10" s="347">
        <f>E10/E13</f>
        <v>0.12500852867408457</v>
      </c>
      <c r="I10" s="345">
        <v>11231629</v>
      </c>
      <c r="K10" s="347">
        <f>I10/I13</f>
        <v>0.226858538667257</v>
      </c>
    </row>
    <row r="11" spans="1:11" ht="20.25">
      <c r="A11" s="326" t="s">
        <v>154</v>
      </c>
      <c r="C11" s="1" t="s">
        <v>91</v>
      </c>
      <c r="E11" s="345">
        <v>62164</v>
      </c>
      <c r="G11" s="347">
        <f>E11/E13</f>
        <v>1.696564786537522E-2</v>
      </c>
      <c r="I11" s="345">
        <v>21686338</v>
      </c>
      <c r="K11" s="347">
        <f>I11/I13</f>
        <v>0.43802470218026296</v>
      </c>
    </row>
    <row r="12" spans="1:11" ht="20.25">
      <c r="A12" s="327" t="s">
        <v>154</v>
      </c>
      <c r="C12" s="1" t="s">
        <v>87</v>
      </c>
      <c r="E12" s="345">
        <v>0</v>
      </c>
      <c r="G12" s="347">
        <v>0</v>
      </c>
      <c r="H12" s="1"/>
      <c r="I12" s="345">
        <v>2830448</v>
      </c>
      <c r="K12" s="347">
        <f>I12/I13</f>
        <v>5.716991694202686E-2</v>
      </c>
    </row>
    <row r="13" spans="1:11" ht="21" thickBot="1">
      <c r="A13" s="328" t="s">
        <v>67</v>
      </c>
      <c r="E13" s="346">
        <f>SUM(E9:$E$12)</f>
        <v>3664110</v>
      </c>
      <c r="G13" s="356">
        <f>SUM(G9:$G$12)</f>
        <v>1</v>
      </c>
      <c r="I13" s="346">
        <f>SUM(I9:$I$12)</f>
        <v>49509395</v>
      </c>
      <c r="K13" s="356">
        <f>SUM(K9:$K$12)</f>
        <v>1</v>
      </c>
    </row>
    <row r="14" spans="1:11" ht="16.5" thickTop="1" thickBot="1">
      <c r="E14" s="329"/>
      <c r="G14" s="330"/>
      <c r="I14" s="331"/>
      <c r="K14" s="332"/>
    </row>
    <row r="15" spans="1:11" ht="15.75" thickBot="1">
      <c r="E15" s="362"/>
      <c r="F15" s="359"/>
      <c r="G15" s="359"/>
      <c r="H15" s="359"/>
      <c r="I15" s="361"/>
    </row>
    <row r="16" spans="1:11">
      <c r="E16" s="359"/>
      <c r="F16" s="359"/>
      <c r="G16" s="359"/>
      <c r="H16" s="359"/>
      <c r="I16" s="359"/>
    </row>
    <row r="17" spans="5:9">
      <c r="E17" s="369"/>
      <c r="F17" s="359"/>
      <c r="G17" s="359"/>
      <c r="H17" s="359"/>
      <c r="I17" s="363"/>
    </row>
    <row r="19" spans="5:9">
      <c r="E19" s="354"/>
      <c r="I19" s="354"/>
    </row>
    <row r="20" spans="5:9">
      <c r="E20" s="354"/>
      <c r="I20" s="354"/>
    </row>
    <row r="21" spans="5:9">
      <c r="E21" s="354"/>
      <c r="I21" s="354"/>
    </row>
    <row r="22" spans="5:9">
      <c r="E22" s="354"/>
      <c r="I22" s="354"/>
    </row>
    <row r="23" spans="5:9">
      <c r="E23" s="354"/>
      <c r="I23" s="354"/>
    </row>
    <row r="24" spans="5:9">
      <c r="E24" s="354"/>
    </row>
    <row r="25" spans="5:9">
      <c r="E25" s="354"/>
    </row>
    <row r="26" spans="5:9">
      <c r="E26" s="35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23"/>
  <sheetViews>
    <sheetView rightToLeft="1" tabSelected="1" view="pageBreakPreview" zoomScale="130" zoomScaleNormal="100" zoomScaleSheetLayoutView="130" workbookViewId="0">
      <selection activeCell="K12" sqref="K12"/>
    </sheetView>
  </sheetViews>
  <sheetFormatPr defaultRowHeight="15"/>
  <cols>
    <col min="1" max="1" width="25.5703125" customWidth="1"/>
    <col min="2" max="2" width="1.42578125" customWidth="1"/>
    <col min="3" max="3" width="18.42578125" customWidth="1"/>
    <col min="4" max="4" width="1.42578125" customWidth="1"/>
    <col min="5" max="5" width="18.42578125" customWidth="1"/>
    <col min="6" max="6" width="10" bestFit="1" customWidth="1"/>
  </cols>
  <sheetData>
    <row r="1" spans="1:6" ht="20.100000000000001" customHeight="1">
      <c r="A1" s="462" t="s">
        <v>0</v>
      </c>
      <c r="B1" s="383"/>
      <c r="C1" s="383"/>
      <c r="D1" s="383"/>
      <c r="E1" s="383"/>
    </row>
    <row r="2" spans="1:6" ht="20.100000000000001" customHeight="1">
      <c r="A2" s="463" t="s">
        <v>93</v>
      </c>
      <c r="B2" s="383"/>
      <c r="C2" s="383"/>
      <c r="D2" s="383"/>
      <c r="E2" s="383"/>
    </row>
    <row r="3" spans="1:6" ht="20.100000000000001" customHeight="1">
      <c r="A3" s="464" t="s">
        <v>2</v>
      </c>
      <c r="B3" s="383"/>
      <c r="C3" s="383"/>
      <c r="D3" s="383"/>
      <c r="E3" s="383"/>
    </row>
    <row r="5" spans="1:6" ht="15.75">
      <c r="A5" s="465" t="s">
        <v>155</v>
      </c>
      <c r="B5" s="383"/>
      <c r="C5" s="383"/>
      <c r="D5" s="383"/>
      <c r="E5" s="383"/>
    </row>
    <row r="7" spans="1:6" ht="15.75">
      <c r="C7" s="333" t="s">
        <v>107</v>
      </c>
      <c r="E7" s="334" t="s">
        <v>7</v>
      </c>
    </row>
    <row r="8" spans="1:6" ht="15.75">
      <c r="A8" s="335" t="s">
        <v>103</v>
      </c>
      <c r="C8" s="336" t="s">
        <v>76</v>
      </c>
      <c r="E8" s="337" t="s">
        <v>76</v>
      </c>
    </row>
    <row r="9" spans="1:6" ht="20.25">
      <c r="A9" s="338" t="s">
        <v>139</v>
      </c>
      <c r="C9" s="345">
        <v>12061760</v>
      </c>
      <c r="D9" s="345"/>
      <c r="E9" s="345">
        <v>77062298</v>
      </c>
    </row>
    <row r="10" spans="1:6" ht="20.25">
      <c r="A10" s="339" t="s">
        <v>156</v>
      </c>
      <c r="C10" s="345">
        <v>-66667</v>
      </c>
      <c r="D10" s="345"/>
      <c r="E10" s="345">
        <v>5613437</v>
      </c>
    </row>
    <row r="11" spans="1:6" s="344" customFormat="1" ht="30">
      <c r="A11" s="367" t="s">
        <v>165</v>
      </c>
      <c r="C11" s="345">
        <v>850697228</v>
      </c>
      <c r="D11" s="345"/>
      <c r="E11" s="345">
        <v>373346529</v>
      </c>
    </row>
    <row r="12" spans="1:6" ht="20.25">
      <c r="A12" s="340" t="s">
        <v>157</v>
      </c>
      <c r="C12" s="345">
        <v>4026380</v>
      </c>
      <c r="D12" s="345"/>
      <c r="E12" s="345">
        <v>88457780</v>
      </c>
    </row>
    <row r="13" spans="1:6" ht="21" thickBot="1">
      <c r="A13" s="341" t="s">
        <v>67</v>
      </c>
      <c r="C13" s="346">
        <f>SUM(C9:$C$12)</f>
        <v>866718701</v>
      </c>
      <c r="D13" s="345"/>
      <c r="E13" s="346">
        <f>SUM(E9:$E$12)</f>
        <v>544480044</v>
      </c>
    </row>
    <row r="14" spans="1:6" ht="15.75" thickTop="1">
      <c r="C14" s="342"/>
      <c r="E14" s="343"/>
    </row>
    <row r="16" spans="1:6">
      <c r="A16" s="466"/>
      <c r="B16" s="466"/>
      <c r="C16" s="466"/>
      <c r="E16" s="466"/>
      <c r="F16" s="466"/>
    </row>
    <row r="17" spans="1:6">
      <c r="A17" s="114"/>
      <c r="C17" s="352"/>
      <c r="E17" s="344"/>
      <c r="F17" s="344"/>
    </row>
    <row r="18" spans="1:6" ht="15.75">
      <c r="A18" s="114"/>
      <c r="C18" s="364"/>
      <c r="E18" s="344"/>
      <c r="F18" s="344"/>
    </row>
    <row r="19" spans="1:6">
      <c r="A19" s="114"/>
      <c r="C19" s="352"/>
      <c r="E19" s="344"/>
      <c r="F19" s="344"/>
    </row>
    <row r="20" spans="1:6">
      <c r="E20" s="344"/>
      <c r="F20" s="344"/>
    </row>
    <row r="21" spans="1:6">
      <c r="C21" s="351"/>
      <c r="E21" s="344"/>
      <c r="F21" s="344"/>
    </row>
    <row r="22" spans="1:6">
      <c r="E22" s="344"/>
      <c r="F22" s="344"/>
    </row>
    <row r="23" spans="1:6">
      <c r="F23" s="344"/>
    </row>
  </sheetData>
  <mergeCells count="6">
    <mergeCell ref="A1:E1"/>
    <mergeCell ref="A2:E2"/>
    <mergeCell ref="A3:E3"/>
    <mergeCell ref="A5:E5"/>
    <mergeCell ref="E16:F16"/>
    <mergeCell ref="A16:C1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66"/>
  <sheetViews>
    <sheetView rightToLeft="1" view="pageBreakPreview" topLeftCell="A36" zoomScale="90" zoomScaleNormal="100" zoomScaleSheetLayoutView="90" workbookViewId="0">
      <selection activeCell="O62" sqref="O62"/>
    </sheetView>
  </sheetViews>
  <sheetFormatPr defaultRowHeight="15"/>
  <cols>
    <col min="1" max="1" width="17.85546875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3.5703125" bestFit="1" customWidth="1"/>
    <col min="10" max="10" width="18.140625" bestFit="1" customWidth="1"/>
    <col min="11" max="11" width="1.42578125" customWidth="1"/>
    <col min="12" max="12" width="13.5703125" bestFit="1" customWidth="1"/>
    <col min="13" max="13" width="19.42578125" bestFit="1" customWidth="1"/>
    <col min="14" max="14" width="1.42578125" customWidth="1"/>
    <col min="15" max="15" width="14.85546875" bestFit="1" customWidth="1"/>
    <col min="16" max="16" width="1.42578125" customWidth="1"/>
    <col min="17" max="17" width="14" bestFit="1" customWidth="1"/>
    <col min="18" max="18" width="1.42578125" customWidth="1"/>
    <col min="19" max="19" width="21.28515625" bestFit="1" customWidth="1"/>
    <col min="20" max="20" width="1.42578125" customWidth="1"/>
    <col min="21" max="21" width="21.28515625" bestFit="1" customWidth="1"/>
    <col min="22" max="22" width="1.42578125" customWidth="1"/>
    <col min="23" max="23" width="15.7109375" bestFit="1" customWidth="1"/>
    <col min="24" max="24" width="16.42578125" bestFit="1" customWidth="1"/>
    <col min="25" max="26" width="13.85546875" bestFit="1" customWidth="1"/>
    <col min="27" max="27" width="12.7109375" bestFit="1" customWidth="1"/>
  </cols>
  <sheetData>
    <row r="1" spans="1:27" ht="20.100000000000001" customHeight="1">
      <c r="A1" s="386" t="s">
        <v>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7" ht="20.100000000000001" customHeight="1">
      <c r="A2" s="387" t="s">
        <v>1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</row>
    <row r="3" spans="1:27" ht="20.100000000000001" customHeight="1">
      <c r="A3" s="388" t="s">
        <v>2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</row>
    <row r="5" spans="1:27" ht="15.75">
      <c r="A5" s="389" t="s">
        <v>3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</row>
    <row r="6" spans="1:27" ht="15.75">
      <c r="A6" s="390" t="s">
        <v>4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</row>
    <row r="8" spans="1:27" ht="15.75">
      <c r="C8" s="391" t="s">
        <v>5</v>
      </c>
      <c r="D8" s="392"/>
      <c r="E8" s="392"/>
      <c r="F8" s="392"/>
      <c r="G8" s="392"/>
      <c r="I8" s="393" t="s">
        <v>6</v>
      </c>
      <c r="J8" s="392"/>
      <c r="K8" s="392"/>
      <c r="L8" s="392"/>
      <c r="M8" s="392"/>
      <c r="O8" s="394" t="s">
        <v>7</v>
      </c>
      <c r="P8" s="392"/>
      <c r="Q8" s="392"/>
      <c r="R8" s="392"/>
      <c r="S8" s="392"/>
      <c r="T8" s="392"/>
      <c r="U8" s="392"/>
      <c r="V8" s="392"/>
      <c r="W8" s="392"/>
    </row>
    <row r="9" spans="1:27">
      <c r="A9" s="395" t="s">
        <v>8</v>
      </c>
      <c r="C9" s="395" t="s">
        <v>9</v>
      </c>
      <c r="E9" s="395" t="s">
        <v>10</v>
      </c>
      <c r="G9" s="395" t="s">
        <v>11</v>
      </c>
      <c r="I9" s="400" t="s">
        <v>12</v>
      </c>
      <c r="J9" s="401"/>
      <c r="L9" s="400" t="s">
        <v>13</v>
      </c>
      <c r="M9" s="401"/>
      <c r="O9" s="395" t="s">
        <v>9</v>
      </c>
      <c r="Q9" s="403" t="s">
        <v>14</v>
      </c>
      <c r="S9" s="395" t="s">
        <v>10</v>
      </c>
      <c r="U9" s="395" t="s">
        <v>11</v>
      </c>
      <c r="W9" s="407" t="s">
        <v>15</v>
      </c>
      <c r="Y9" s="352"/>
      <c r="Z9" s="352"/>
      <c r="AA9" s="352"/>
    </row>
    <row r="10" spans="1:27">
      <c r="A10" s="396"/>
      <c r="C10" s="397"/>
      <c r="E10" s="398"/>
      <c r="G10" s="399"/>
      <c r="I10" s="2" t="s">
        <v>9</v>
      </c>
      <c r="J10" s="3" t="s">
        <v>10</v>
      </c>
      <c r="L10" s="4" t="s">
        <v>9</v>
      </c>
      <c r="M10" s="5" t="s">
        <v>16</v>
      </c>
      <c r="O10" s="402"/>
      <c r="Q10" s="404"/>
      <c r="S10" s="405"/>
      <c r="U10" s="406"/>
      <c r="W10" s="408"/>
      <c r="X10" s="353"/>
      <c r="Y10" s="352"/>
      <c r="Z10" s="352"/>
      <c r="AA10" s="352"/>
    </row>
    <row r="11" spans="1:27" ht="20.25">
      <c r="A11" s="6" t="s">
        <v>18</v>
      </c>
      <c r="C11" s="345">
        <v>43928208</v>
      </c>
      <c r="D11" s="345"/>
      <c r="E11" s="345">
        <f>116828417760-1</f>
        <v>116828417759</v>
      </c>
      <c r="F11" s="345"/>
      <c r="G11" s="345">
        <f>53710207250-1</f>
        <v>53710207249</v>
      </c>
      <c r="H11" s="345"/>
      <c r="I11" s="345">
        <v>0</v>
      </c>
      <c r="J11" s="345">
        <v>0</v>
      </c>
      <c r="K11" s="345"/>
      <c r="L11" s="345">
        <v>17506567</v>
      </c>
      <c r="M11" s="345">
        <v>21391652660</v>
      </c>
      <c r="N11" s="345"/>
      <c r="O11" s="345">
        <v>26421641</v>
      </c>
      <c r="P11" s="345"/>
      <c r="Q11" s="345">
        <f>1106+3177</f>
        <v>4283</v>
      </c>
      <c r="R11" s="345"/>
      <c r="S11" s="345">
        <f>70269165377-1</f>
        <v>70269165376</v>
      </c>
      <c r="T11" s="345"/>
      <c r="U11" s="345">
        <f>29048462053-1</f>
        <v>29048462052</v>
      </c>
      <c r="W11" s="347">
        <v>9.1763161505194393E-3</v>
      </c>
      <c r="X11" s="354"/>
      <c r="Y11" s="352"/>
      <c r="Z11" s="352"/>
      <c r="AA11" s="352"/>
    </row>
    <row r="12" spans="1:27" ht="20.25">
      <c r="A12" s="7" t="s">
        <v>19</v>
      </c>
      <c r="C12" s="345">
        <v>57000000</v>
      </c>
      <c r="D12" s="345"/>
      <c r="E12" s="345">
        <v>583121752177</v>
      </c>
      <c r="F12" s="345"/>
      <c r="G12" s="345">
        <v>380137642650</v>
      </c>
      <c r="H12" s="345"/>
      <c r="I12" s="345">
        <v>0</v>
      </c>
      <c r="J12" s="345">
        <v>0</v>
      </c>
      <c r="K12" s="345"/>
      <c r="L12" s="345"/>
      <c r="M12" s="345"/>
      <c r="N12" s="345"/>
      <c r="O12" s="345">
        <v>169860000</v>
      </c>
      <c r="P12" s="345"/>
      <c r="Q12" s="345">
        <v>2342</v>
      </c>
      <c r="R12" s="345"/>
      <c r="S12" s="345">
        <v>583121752177</v>
      </c>
      <c r="T12" s="345"/>
      <c r="U12" s="345">
        <v>395445137886</v>
      </c>
      <c r="W12" s="347">
        <v>0.12491985285854156</v>
      </c>
      <c r="X12" s="354"/>
      <c r="Y12" s="352"/>
      <c r="Z12" s="352"/>
      <c r="AA12" s="352"/>
    </row>
    <row r="13" spans="1:27" ht="20.25">
      <c r="A13" s="8" t="s">
        <v>20</v>
      </c>
      <c r="C13" s="345">
        <v>4776923</v>
      </c>
      <c r="D13" s="345"/>
      <c r="E13" s="345">
        <v>32429419200</v>
      </c>
      <c r="F13" s="345"/>
      <c r="G13" s="345">
        <v>29132049391</v>
      </c>
      <c r="H13" s="345"/>
      <c r="I13" s="345">
        <v>0</v>
      </c>
      <c r="J13" s="345">
        <v>0</v>
      </c>
      <c r="K13" s="345"/>
      <c r="L13" s="345">
        <v>776923</v>
      </c>
      <c r="M13" s="345">
        <v>5025338752</v>
      </c>
      <c r="N13" s="345"/>
      <c r="O13" s="345">
        <v>4000000</v>
      </c>
      <c r="P13" s="345"/>
      <c r="Q13" s="345">
        <v>5470</v>
      </c>
      <c r="R13" s="345"/>
      <c r="S13" s="345">
        <v>27155069655</v>
      </c>
      <c r="T13" s="345"/>
      <c r="U13" s="345">
        <v>21749814000</v>
      </c>
      <c r="W13" s="347">
        <v>6.8706966005582975E-3</v>
      </c>
      <c r="X13" s="354"/>
      <c r="Y13" s="352"/>
      <c r="Z13" s="352"/>
      <c r="AA13" s="352"/>
    </row>
    <row r="14" spans="1:27" ht="30">
      <c r="A14" s="9" t="s">
        <v>21</v>
      </c>
      <c r="C14" s="345">
        <v>38137</v>
      </c>
      <c r="D14" s="345"/>
      <c r="E14" s="345">
        <v>26720136</v>
      </c>
      <c r="F14" s="345"/>
      <c r="G14" s="345">
        <v>26537059</v>
      </c>
      <c r="H14" s="345"/>
      <c r="I14" s="345">
        <v>0</v>
      </c>
      <c r="J14" s="345">
        <v>0</v>
      </c>
      <c r="K14" s="345"/>
      <c r="L14" s="345">
        <v>0</v>
      </c>
      <c r="M14" s="345">
        <v>0</v>
      </c>
      <c r="N14" s="345"/>
      <c r="O14" s="345">
        <v>38137</v>
      </c>
      <c r="P14" s="345"/>
      <c r="Q14" s="345">
        <v>700</v>
      </c>
      <c r="R14" s="345"/>
      <c r="S14" s="345">
        <v>26720136</v>
      </c>
      <c r="T14" s="345"/>
      <c r="U14" s="345">
        <v>26537059</v>
      </c>
      <c r="W14" s="347">
        <v>8.3829719674896974E-6</v>
      </c>
      <c r="X14" s="354"/>
      <c r="Y14" s="352"/>
      <c r="Z14" s="352"/>
      <c r="AA14" s="352"/>
    </row>
    <row r="15" spans="1:27" ht="30">
      <c r="A15" s="10" t="s">
        <v>22</v>
      </c>
      <c r="C15" s="345">
        <v>108053</v>
      </c>
      <c r="D15" s="345"/>
      <c r="E15" s="345">
        <v>54075554</v>
      </c>
      <c r="F15" s="345"/>
      <c r="G15" s="345">
        <v>53705042</v>
      </c>
      <c r="H15" s="345"/>
      <c r="I15" s="345">
        <v>0</v>
      </c>
      <c r="J15" s="345">
        <v>0</v>
      </c>
      <c r="K15" s="345"/>
      <c r="L15" s="345">
        <v>0</v>
      </c>
      <c r="M15" s="345">
        <v>0</v>
      </c>
      <c r="N15" s="345"/>
      <c r="O15" s="345">
        <v>108053</v>
      </c>
      <c r="P15" s="345"/>
      <c r="Q15" s="345">
        <v>500</v>
      </c>
      <c r="R15" s="345"/>
      <c r="S15" s="345">
        <v>54075554</v>
      </c>
      <c r="T15" s="345"/>
      <c r="U15" s="345">
        <v>53705042</v>
      </c>
      <c r="W15" s="347">
        <v>1.6965250806385772E-5</v>
      </c>
      <c r="X15" s="354"/>
      <c r="Y15" s="352"/>
      <c r="Z15" s="352"/>
      <c r="AA15" s="352"/>
    </row>
    <row r="16" spans="1:27" ht="20.25">
      <c r="A16" s="11" t="s">
        <v>23</v>
      </c>
      <c r="C16" s="345">
        <v>27200000</v>
      </c>
      <c r="D16" s="345"/>
      <c r="E16" s="345">
        <v>73616891234</v>
      </c>
      <c r="F16" s="345"/>
      <c r="G16" s="345">
        <v>47668276080</v>
      </c>
      <c r="H16" s="345"/>
      <c r="I16" s="345">
        <v>0</v>
      </c>
      <c r="J16" s="345">
        <v>0</v>
      </c>
      <c r="K16" s="345"/>
      <c r="L16" s="345">
        <v>0</v>
      </c>
      <c r="M16" s="345">
        <v>0</v>
      </c>
      <c r="N16" s="345"/>
      <c r="O16" s="345">
        <v>27200000</v>
      </c>
      <c r="P16" s="345"/>
      <c r="Q16" s="345">
        <v>1628</v>
      </c>
      <c r="R16" s="345"/>
      <c r="S16" s="345">
        <v>73616891234</v>
      </c>
      <c r="T16" s="345"/>
      <c r="U16" s="345">
        <v>44018124480</v>
      </c>
      <c r="W16" s="347">
        <v>1.3905184578943432E-2</v>
      </c>
      <c r="X16" s="354"/>
      <c r="Y16" s="352"/>
      <c r="Z16" s="352"/>
      <c r="AA16" s="352"/>
    </row>
    <row r="17" spans="1:27" ht="20.25">
      <c r="A17" s="12" t="s">
        <v>24</v>
      </c>
      <c r="C17" s="345">
        <v>5900000</v>
      </c>
      <c r="D17" s="345"/>
      <c r="E17" s="345">
        <v>67854073919</v>
      </c>
      <c r="F17" s="345"/>
      <c r="G17" s="345">
        <v>58355705250</v>
      </c>
      <c r="H17" s="345"/>
      <c r="I17" s="345">
        <v>100000</v>
      </c>
      <c r="J17" s="345">
        <v>1012540758</v>
      </c>
      <c r="K17" s="345"/>
      <c r="L17" s="345">
        <v>0</v>
      </c>
      <c r="M17" s="345">
        <v>0</v>
      </c>
      <c r="N17" s="345"/>
      <c r="O17" s="345">
        <v>6000000</v>
      </c>
      <c r="P17" s="345"/>
      <c r="Q17" s="345">
        <v>10410</v>
      </c>
      <c r="R17" s="345"/>
      <c r="S17" s="345">
        <v>68866614677</v>
      </c>
      <c r="T17" s="345"/>
      <c r="U17" s="345">
        <v>62088363000</v>
      </c>
      <c r="W17" s="347">
        <v>1.9613515067224464E-2</v>
      </c>
      <c r="X17" s="354"/>
      <c r="Y17" s="352"/>
      <c r="Z17" s="352"/>
      <c r="AA17" s="352"/>
    </row>
    <row r="18" spans="1:27" ht="30">
      <c r="A18" s="13" t="s">
        <v>25</v>
      </c>
      <c r="C18" s="345">
        <v>10173821</v>
      </c>
      <c r="D18" s="345"/>
      <c r="E18" s="345">
        <v>36768839094</v>
      </c>
      <c r="F18" s="345"/>
      <c r="G18" s="345">
        <v>24282001523</v>
      </c>
      <c r="H18" s="345"/>
      <c r="I18" s="345">
        <v>0</v>
      </c>
      <c r="J18" s="345">
        <v>0</v>
      </c>
      <c r="K18" s="345"/>
      <c r="L18" s="345">
        <v>0</v>
      </c>
      <c r="M18" s="345">
        <v>0</v>
      </c>
      <c r="N18" s="345"/>
      <c r="O18" s="345">
        <v>10173821</v>
      </c>
      <c r="P18" s="345"/>
      <c r="Q18" s="345">
        <v>2486</v>
      </c>
      <c r="R18" s="345"/>
      <c r="S18" s="345">
        <v>36768839094</v>
      </c>
      <c r="T18" s="345"/>
      <c r="U18" s="345">
        <v>25141630898</v>
      </c>
      <c r="W18" s="347">
        <v>7.9421606981733284E-3</v>
      </c>
      <c r="X18" s="354"/>
      <c r="Y18" s="352"/>
      <c r="Z18" s="352"/>
      <c r="AA18" s="352"/>
    </row>
    <row r="19" spans="1:27" ht="30">
      <c r="A19" s="14" t="s">
        <v>26</v>
      </c>
      <c r="C19" s="345">
        <v>4624464</v>
      </c>
      <c r="D19" s="345"/>
      <c r="E19" s="345">
        <v>12088644350</v>
      </c>
      <c r="F19" s="345"/>
      <c r="G19" s="345">
        <v>5263505963</v>
      </c>
      <c r="H19" s="345"/>
      <c r="I19" s="345">
        <v>0</v>
      </c>
      <c r="J19" s="345">
        <v>0</v>
      </c>
      <c r="K19" s="345"/>
      <c r="L19" s="345">
        <v>0</v>
      </c>
      <c r="M19" s="345">
        <v>0</v>
      </c>
      <c r="N19" s="345"/>
      <c r="O19" s="345">
        <v>4624464</v>
      </c>
      <c r="P19" s="345"/>
      <c r="Q19" s="345">
        <v>1080</v>
      </c>
      <c r="R19" s="345"/>
      <c r="S19" s="345">
        <v>12088644350</v>
      </c>
      <c r="T19" s="345"/>
      <c r="U19" s="345">
        <v>4964704314</v>
      </c>
      <c r="W19" s="347">
        <v>1.5683341960063158E-3</v>
      </c>
      <c r="X19" s="354"/>
      <c r="Y19" s="352"/>
      <c r="Z19" s="352"/>
      <c r="AA19" s="352"/>
    </row>
    <row r="20" spans="1:27" ht="30">
      <c r="A20" s="15" t="s">
        <v>27</v>
      </c>
      <c r="C20" s="345">
        <v>25453</v>
      </c>
      <c r="D20" s="345"/>
      <c r="E20" s="345">
        <v>25476109</v>
      </c>
      <c r="F20" s="345"/>
      <c r="G20" s="345">
        <v>25301555</v>
      </c>
      <c r="H20" s="345"/>
      <c r="I20" s="355">
        <v>0</v>
      </c>
      <c r="J20" s="355">
        <v>0</v>
      </c>
      <c r="K20" s="355"/>
      <c r="L20" s="355">
        <v>0</v>
      </c>
      <c r="M20" s="355">
        <v>0</v>
      </c>
      <c r="N20" s="345"/>
      <c r="O20" s="345">
        <v>25453</v>
      </c>
      <c r="P20" s="345"/>
      <c r="Q20" s="345">
        <v>1000</v>
      </c>
      <c r="R20" s="345"/>
      <c r="S20" s="345">
        <v>25476109</v>
      </c>
      <c r="T20" s="345"/>
      <c r="U20" s="345">
        <v>25301555</v>
      </c>
      <c r="W20" s="347">
        <v>7.9926802099244977E-6</v>
      </c>
      <c r="X20" s="354"/>
      <c r="Y20" s="352"/>
      <c r="Z20" s="352"/>
      <c r="AA20" s="352"/>
    </row>
    <row r="21" spans="1:27" ht="30">
      <c r="A21" s="16" t="s">
        <v>28</v>
      </c>
      <c r="C21" s="345">
        <v>0</v>
      </c>
      <c r="D21" s="345"/>
      <c r="E21" s="345">
        <v>0</v>
      </c>
      <c r="F21" s="345"/>
      <c r="G21" s="345">
        <v>0</v>
      </c>
      <c r="H21" s="345"/>
      <c r="I21" s="345">
        <v>62000000</v>
      </c>
      <c r="J21" s="345">
        <v>62056296000</v>
      </c>
      <c r="K21" s="355"/>
      <c r="L21" s="355">
        <v>0</v>
      </c>
      <c r="M21" s="355">
        <v>0</v>
      </c>
      <c r="N21" s="345"/>
      <c r="O21" s="345">
        <v>62000000</v>
      </c>
      <c r="P21" s="345"/>
      <c r="Q21" s="345">
        <v>1000</v>
      </c>
      <c r="R21" s="345"/>
      <c r="S21" s="345">
        <v>62056296000</v>
      </c>
      <c r="T21" s="345"/>
      <c r="U21" s="345">
        <v>61631100000</v>
      </c>
      <c r="W21" s="347">
        <v>1.9469067149662452E-2</v>
      </c>
      <c r="X21" s="354"/>
      <c r="Y21" s="352"/>
      <c r="Z21" s="352"/>
      <c r="AA21" s="352"/>
    </row>
    <row r="22" spans="1:27" ht="30">
      <c r="A22" s="357" t="s">
        <v>158</v>
      </c>
      <c r="C22" s="345">
        <v>62000000</v>
      </c>
      <c r="D22" s="345"/>
      <c r="E22" s="345">
        <v>62056296000</v>
      </c>
      <c r="F22" s="345"/>
      <c r="G22" s="345">
        <v>61631100000</v>
      </c>
      <c r="H22" s="345"/>
      <c r="K22" s="355"/>
      <c r="L22" s="355">
        <v>62000000</v>
      </c>
      <c r="M22" s="355">
        <v>62000000000</v>
      </c>
      <c r="N22" s="345"/>
      <c r="O22" s="345">
        <v>0</v>
      </c>
      <c r="P22" s="345"/>
      <c r="Q22" s="345">
        <v>0</v>
      </c>
      <c r="R22" s="345"/>
      <c r="S22" s="345">
        <v>0</v>
      </c>
      <c r="T22" s="345"/>
      <c r="U22" s="345">
        <v>0</v>
      </c>
      <c r="W22" s="347">
        <v>0</v>
      </c>
      <c r="X22" s="354"/>
      <c r="Y22" s="352"/>
      <c r="Z22" s="352"/>
      <c r="AA22" s="352"/>
    </row>
    <row r="23" spans="1:27" ht="30">
      <c r="A23" s="17" t="s">
        <v>30</v>
      </c>
      <c r="C23" s="345">
        <v>325402</v>
      </c>
      <c r="D23" s="345"/>
      <c r="E23" s="345">
        <v>2485071657</v>
      </c>
      <c r="F23" s="345"/>
      <c r="G23" s="345">
        <v>6045900354</v>
      </c>
      <c r="H23" s="345"/>
      <c r="I23" s="355">
        <v>0</v>
      </c>
      <c r="J23" s="355">
        <v>0</v>
      </c>
      <c r="K23" s="355"/>
      <c r="L23" s="355">
        <v>0</v>
      </c>
      <c r="M23" s="355">
        <v>0</v>
      </c>
      <c r="N23" s="345"/>
      <c r="O23" s="345">
        <v>325402</v>
      </c>
      <c r="P23" s="345"/>
      <c r="Q23" s="345">
        <v>24850</v>
      </c>
      <c r="R23" s="345"/>
      <c r="S23" s="345">
        <v>2485071657</v>
      </c>
      <c r="T23" s="345"/>
      <c r="U23" s="345">
        <v>8038126574</v>
      </c>
      <c r="W23" s="347">
        <v>2.5392184469641491E-3</v>
      </c>
      <c r="X23" s="354"/>
      <c r="Y23" s="352"/>
      <c r="Z23" s="352"/>
      <c r="AA23" s="352"/>
    </row>
    <row r="24" spans="1:27" ht="30">
      <c r="A24" s="18" t="s">
        <v>31</v>
      </c>
      <c r="C24" s="345">
        <v>1739508</v>
      </c>
      <c r="D24" s="345"/>
      <c r="E24" s="345">
        <v>25329971934</v>
      </c>
      <c r="F24" s="345"/>
      <c r="G24" s="345">
        <v>17580348648</v>
      </c>
      <c r="H24" s="345"/>
      <c r="I24" s="355">
        <v>0</v>
      </c>
      <c r="J24" s="355">
        <v>0</v>
      </c>
      <c r="K24" s="355"/>
      <c r="L24" s="355">
        <v>0</v>
      </c>
      <c r="M24" s="355">
        <v>0</v>
      </c>
      <c r="N24" s="345"/>
      <c r="O24" s="345">
        <v>1739508</v>
      </c>
      <c r="P24" s="345"/>
      <c r="Q24" s="345">
        <v>10780</v>
      </c>
      <c r="R24" s="345"/>
      <c r="S24" s="345">
        <v>25329971934</v>
      </c>
      <c r="T24" s="345"/>
      <c r="U24" s="345">
        <v>18640322457</v>
      </c>
      <c r="W24" s="347">
        <v>5.888418178593177E-3</v>
      </c>
      <c r="X24" s="354"/>
      <c r="Y24" s="352"/>
      <c r="Z24" s="352"/>
      <c r="AA24" s="352"/>
    </row>
    <row r="25" spans="1:27" ht="30">
      <c r="A25" s="19" t="s">
        <v>32</v>
      </c>
      <c r="C25" s="345">
        <v>600000</v>
      </c>
      <c r="D25" s="345"/>
      <c r="E25" s="345">
        <v>55559257746</v>
      </c>
      <c r="F25" s="345"/>
      <c r="G25" s="345">
        <v>67607129790</v>
      </c>
      <c r="H25" s="345"/>
      <c r="I25" s="355">
        <v>0</v>
      </c>
      <c r="J25" s="355">
        <v>0</v>
      </c>
      <c r="K25" s="355"/>
      <c r="L25" s="355">
        <v>13000</v>
      </c>
      <c r="M25" s="355">
        <v>1466143130</v>
      </c>
      <c r="N25" s="345"/>
      <c r="O25" s="345">
        <v>587000</v>
      </c>
      <c r="P25" s="345"/>
      <c r="Q25" s="345">
        <v>107500</v>
      </c>
      <c r="R25" s="345"/>
      <c r="S25" s="345">
        <v>54355473828</v>
      </c>
      <c r="T25" s="345"/>
      <c r="U25" s="345">
        <v>62727040125</v>
      </c>
      <c r="W25" s="347">
        <v>1.9815271125993142E-2</v>
      </c>
      <c r="X25" s="354"/>
      <c r="Y25" s="352"/>
      <c r="Z25" s="352"/>
      <c r="AA25" s="352"/>
    </row>
    <row r="26" spans="1:27" ht="30">
      <c r="A26" s="20" t="s">
        <v>33</v>
      </c>
      <c r="C26" s="345">
        <v>1316253</v>
      </c>
      <c r="D26" s="345"/>
      <c r="E26" s="345">
        <v>48581660596</v>
      </c>
      <c r="F26" s="345"/>
      <c r="G26" s="345">
        <v>36252428811</v>
      </c>
      <c r="H26" s="345"/>
      <c r="I26" s="355">
        <v>0</v>
      </c>
      <c r="J26" s="355">
        <v>0</v>
      </c>
      <c r="K26" s="355"/>
      <c r="L26" s="355"/>
      <c r="M26" s="355"/>
      <c r="N26" s="345"/>
      <c r="O26" s="345">
        <v>1316253</v>
      </c>
      <c r="P26" s="345"/>
      <c r="Q26" s="345">
        <v>29400</v>
      </c>
      <c r="R26" s="345"/>
      <c r="S26" s="345">
        <v>48581660596</v>
      </c>
      <c r="T26" s="345"/>
      <c r="U26" s="345">
        <v>38467586063</v>
      </c>
      <c r="W26" s="347">
        <v>1.2151787265616977E-2</v>
      </c>
      <c r="X26" s="354"/>
      <c r="Y26" s="352"/>
      <c r="Z26" s="352"/>
      <c r="AA26" s="352"/>
    </row>
    <row r="27" spans="1:27" ht="20.25">
      <c r="A27" s="21" t="s">
        <v>34</v>
      </c>
      <c r="C27" s="345">
        <v>1394767</v>
      </c>
      <c r="D27" s="345"/>
      <c r="E27" s="345">
        <f>4652979483+1</f>
        <v>4652979484</v>
      </c>
      <c r="F27" s="345"/>
      <c r="G27" s="345">
        <f>6885200765+1</f>
        <v>6885200766</v>
      </c>
      <c r="H27" s="345"/>
      <c r="I27" s="355">
        <v>0</v>
      </c>
      <c r="J27" s="355">
        <v>0</v>
      </c>
      <c r="K27" s="355"/>
      <c r="L27" s="355"/>
      <c r="M27" s="355"/>
      <c r="N27" s="345"/>
      <c r="O27" s="345">
        <v>1394767</v>
      </c>
      <c r="P27" s="345"/>
      <c r="Q27" s="345">
        <f>3197+7730</f>
        <v>10927</v>
      </c>
      <c r="R27" s="345"/>
      <c r="S27" s="345">
        <f>4652979483+1</f>
        <v>4652979484</v>
      </c>
      <c r="T27" s="345"/>
      <c r="U27" s="345">
        <f>4432538632+1</f>
        <v>4432538633</v>
      </c>
      <c r="W27" s="347">
        <v>1.4002247610359207E-3</v>
      </c>
      <c r="X27" s="354"/>
      <c r="Y27" s="352"/>
      <c r="Z27" s="352"/>
      <c r="AA27" s="352"/>
    </row>
    <row r="28" spans="1:27" ht="20.25">
      <c r="A28" s="22" t="s">
        <v>36</v>
      </c>
      <c r="C28" s="345">
        <v>19284790</v>
      </c>
      <c r="D28" s="345"/>
      <c r="E28" s="345">
        <v>255953684877</v>
      </c>
      <c r="F28" s="345"/>
      <c r="G28" s="345">
        <v>280266065203</v>
      </c>
      <c r="H28" s="345"/>
      <c r="I28" s="355">
        <v>0</v>
      </c>
      <c r="J28" s="355">
        <v>0</v>
      </c>
      <c r="K28" s="355"/>
      <c r="L28" s="355">
        <v>584790</v>
      </c>
      <c r="M28" s="355">
        <v>9029936796</v>
      </c>
      <c r="N28" s="345"/>
      <c r="O28" s="345">
        <v>18700000</v>
      </c>
      <c r="P28" s="345"/>
      <c r="Q28" s="345">
        <v>12940</v>
      </c>
      <c r="R28" s="345"/>
      <c r="S28" s="345">
        <v>248192171509</v>
      </c>
      <c r="T28" s="345"/>
      <c r="U28" s="345">
        <v>240538230900</v>
      </c>
      <c r="W28" s="347">
        <v>7.5985256947435811E-2</v>
      </c>
      <c r="X28" s="354"/>
      <c r="Y28" s="352"/>
      <c r="Z28" s="352"/>
      <c r="AA28" s="352"/>
    </row>
    <row r="29" spans="1:27" ht="30">
      <c r="A29" s="23" t="s">
        <v>37</v>
      </c>
      <c r="C29" s="345">
        <v>5033442</v>
      </c>
      <c r="D29" s="345"/>
      <c r="E29" s="345">
        <v>37753507200</v>
      </c>
      <c r="F29" s="345"/>
      <c r="G29" s="345">
        <v>45831996064</v>
      </c>
      <c r="H29" s="345"/>
      <c r="I29" s="355">
        <v>0</v>
      </c>
      <c r="J29" s="355">
        <v>0</v>
      </c>
      <c r="K29" s="355"/>
      <c r="L29" s="355">
        <v>2490000</v>
      </c>
      <c r="M29" s="355">
        <v>23427360271</v>
      </c>
      <c r="N29" s="345"/>
      <c r="O29" s="345">
        <v>2543442</v>
      </c>
      <c r="P29" s="345"/>
      <c r="Q29" s="345">
        <v>8820</v>
      </c>
      <c r="R29" s="345"/>
      <c r="S29" s="345">
        <v>19077175392</v>
      </c>
      <c r="T29" s="345"/>
      <c r="U29" s="345">
        <v>22299681147</v>
      </c>
      <c r="W29" s="347">
        <v>7.0443978716428031E-3</v>
      </c>
      <c r="X29" s="354"/>
      <c r="Y29" s="352"/>
      <c r="Z29" s="352"/>
      <c r="AA29" s="352"/>
    </row>
    <row r="30" spans="1:27" ht="30">
      <c r="A30" s="24" t="s">
        <v>38</v>
      </c>
      <c r="C30" s="345">
        <v>10794653</v>
      </c>
      <c r="D30" s="345"/>
      <c r="E30" s="345">
        <v>114168055526</v>
      </c>
      <c r="F30" s="345"/>
      <c r="G30" s="345">
        <v>98290691302</v>
      </c>
      <c r="H30" s="345"/>
      <c r="I30" s="355">
        <v>0</v>
      </c>
      <c r="J30" s="355">
        <v>0</v>
      </c>
      <c r="K30" s="355"/>
      <c r="L30" s="355">
        <v>994653</v>
      </c>
      <c r="M30" s="355">
        <v>9604692516</v>
      </c>
      <c r="N30" s="345"/>
      <c r="O30" s="345">
        <v>9800000</v>
      </c>
      <c r="P30" s="345"/>
      <c r="Q30" s="345">
        <v>9050</v>
      </c>
      <c r="R30" s="345"/>
      <c r="S30" s="345">
        <v>103648254757</v>
      </c>
      <c r="T30" s="345"/>
      <c r="U30" s="345">
        <v>88162294500</v>
      </c>
      <c r="W30" s="347">
        <v>2.7850186540380045E-2</v>
      </c>
      <c r="X30" s="354"/>
      <c r="Y30" s="352"/>
      <c r="Z30" s="352"/>
      <c r="AA30" s="352"/>
    </row>
    <row r="31" spans="1:27" ht="20.25">
      <c r="A31" s="25" t="s">
        <v>39</v>
      </c>
      <c r="C31" s="345">
        <v>7655956</v>
      </c>
      <c r="D31" s="345"/>
      <c r="E31" s="345">
        <v>122398171027</v>
      </c>
      <c r="F31" s="345"/>
      <c r="G31" s="345">
        <v>103273169549</v>
      </c>
      <c r="H31" s="345"/>
      <c r="I31" s="355">
        <v>0</v>
      </c>
      <c r="J31" s="355">
        <v>0</v>
      </c>
      <c r="K31" s="355"/>
      <c r="L31" s="355">
        <v>0</v>
      </c>
      <c r="M31" s="355">
        <v>0</v>
      </c>
      <c r="N31" s="345"/>
      <c r="O31" s="345">
        <v>7655956</v>
      </c>
      <c r="P31" s="345"/>
      <c r="Q31" s="345">
        <v>13610</v>
      </c>
      <c r="R31" s="345"/>
      <c r="S31" s="345">
        <v>122398171027</v>
      </c>
      <c r="T31" s="345"/>
      <c r="U31" s="345">
        <v>103577585671</v>
      </c>
      <c r="W31" s="347">
        <v>3.2719827662148072E-2</v>
      </c>
      <c r="X31" s="354"/>
      <c r="Y31" s="352"/>
      <c r="Z31" s="352"/>
      <c r="AA31" s="352"/>
    </row>
    <row r="32" spans="1:27" ht="20.25">
      <c r="A32" s="26" t="s">
        <v>40</v>
      </c>
      <c r="C32" s="345">
        <v>1000000</v>
      </c>
      <c r="D32" s="345"/>
      <c r="E32" s="345">
        <v>21388320528</v>
      </c>
      <c r="F32" s="345"/>
      <c r="G32" s="345">
        <v>19871059500</v>
      </c>
      <c r="H32" s="345"/>
      <c r="I32" s="355">
        <v>0</v>
      </c>
      <c r="J32" s="355">
        <v>0</v>
      </c>
      <c r="K32" s="355"/>
      <c r="L32" s="355">
        <v>0</v>
      </c>
      <c r="M32" s="355">
        <v>0</v>
      </c>
      <c r="N32" s="345"/>
      <c r="O32" s="345">
        <v>1000000</v>
      </c>
      <c r="P32" s="345"/>
      <c r="Q32" s="345">
        <v>19770</v>
      </c>
      <c r="R32" s="345"/>
      <c r="S32" s="345">
        <v>21388320528</v>
      </c>
      <c r="T32" s="345"/>
      <c r="U32" s="345">
        <v>19652368500</v>
      </c>
      <c r="W32" s="347">
        <v>6.2081202830455914E-3</v>
      </c>
      <c r="X32" s="354"/>
      <c r="Y32" s="352"/>
      <c r="Z32" s="352"/>
      <c r="AA32" s="352"/>
    </row>
    <row r="33" spans="1:27" ht="20.25">
      <c r="A33" s="27" t="s">
        <v>41</v>
      </c>
      <c r="C33" s="345">
        <v>418421</v>
      </c>
      <c r="D33" s="345"/>
      <c r="E33" s="345">
        <v>32179064281</v>
      </c>
      <c r="F33" s="345"/>
      <c r="G33" s="345">
        <v>27617844631</v>
      </c>
      <c r="H33" s="345"/>
      <c r="I33" s="355">
        <v>0</v>
      </c>
      <c r="J33" s="355">
        <v>0</v>
      </c>
      <c r="K33" s="355"/>
      <c r="L33" s="355">
        <v>0</v>
      </c>
      <c r="M33" s="355">
        <v>0</v>
      </c>
      <c r="N33" s="345"/>
      <c r="O33" s="345">
        <v>418421</v>
      </c>
      <c r="P33" s="345"/>
      <c r="Q33" s="345">
        <v>66650</v>
      </c>
      <c r="R33" s="345"/>
      <c r="S33" s="345">
        <v>32179064281</v>
      </c>
      <c r="T33" s="345"/>
      <c r="U33" s="345">
        <v>27721827480</v>
      </c>
      <c r="W33" s="347">
        <v>8.7572365367400186E-3</v>
      </c>
      <c r="X33" s="354"/>
      <c r="Y33" s="352"/>
      <c r="Z33" s="352"/>
      <c r="AA33" s="352"/>
    </row>
    <row r="34" spans="1:27" ht="30">
      <c r="A34" s="28" t="s">
        <v>42</v>
      </c>
      <c r="C34" s="345">
        <v>303736</v>
      </c>
      <c r="D34" s="345"/>
      <c r="E34" s="345">
        <v>6171439382</v>
      </c>
      <c r="F34" s="345"/>
      <c r="G34" s="345">
        <v>8956415057</v>
      </c>
      <c r="H34" s="345"/>
      <c r="I34" s="355">
        <v>0</v>
      </c>
      <c r="J34" s="355">
        <v>0</v>
      </c>
      <c r="K34" s="355"/>
      <c r="L34" s="355">
        <v>0</v>
      </c>
      <c r="M34" s="355">
        <v>0</v>
      </c>
      <c r="N34" s="345"/>
      <c r="O34" s="345">
        <v>303736</v>
      </c>
      <c r="P34" s="345"/>
      <c r="Q34" s="345">
        <v>29450</v>
      </c>
      <c r="R34" s="345"/>
      <c r="S34" s="345">
        <v>6171439382</v>
      </c>
      <c r="T34" s="345"/>
      <c r="U34" s="345">
        <v>8891802300</v>
      </c>
      <c r="W34" s="347">
        <v>2.8088918753717365E-3</v>
      </c>
      <c r="X34" s="354"/>
      <c r="Y34" s="352"/>
      <c r="Z34" s="352"/>
      <c r="AA34" s="352"/>
    </row>
    <row r="35" spans="1:27" ht="30">
      <c r="A35" s="29" t="s">
        <v>43</v>
      </c>
      <c r="C35" s="345">
        <v>6500000</v>
      </c>
      <c r="D35" s="345"/>
      <c r="E35" s="345">
        <v>75730211889</v>
      </c>
      <c r="F35" s="345"/>
      <c r="G35" s="345">
        <v>65259382500</v>
      </c>
      <c r="H35" s="345"/>
      <c r="I35" s="355">
        <v>0</v>
      </c>
      <c r="J35" s="355">
        <v>0</v>
      </c>
      <c r="K35" s="355"/>
      <c r="L35" s="355">
        <v>100000</v>
      </c>
      <c r="M35" s="355">
        <v>1066306988</v>
      </c>
      <c r="N35" s="345"/>
      <c r="O35" s="345">
        <v>6400000</v>
      </c>
      <c r="P35" s="345"/>
      <c r="Q35" s="345">
        <v>9800</v>
      </c>
      <c r="R35" s="345"/>
      <c r="S35" s="345">
        <v>74565131706</v>
      </c>
      <c r="T35" s="345"/>
      <c r="U35" s="345">
        <v>62346816000</v>
      </c>
      <c r="W35" s="347">
        <v>1.969515954236821E-2</v>
      </c>
      <c r="X35" s="354"/>
      <c r="Y35" s="352"/>
      <c r="Z35" s="352"/>
      <c r="AA35" s="352"/>
    </row>
    <row r="36" spans="1:27" ht="20.25">
      <c r="A36" s="30" t="s">
        <v>44</v>
      </c>
      <c r="C36" s="345">
        <v>5400000</v>
      </c>
      <c r="D36" s="345"/>
      <c r="E36" s="345">
        <v>59072988491</v>
      </c>
      <c r="F36" s="345"/>
      <c r="G36" s="345">
        <v>67366768500</v>
      </c>
      <c r="H36" s="345"/>
      <c r="I36" s="355">
        <v>0</v>
      </c>
      <c r="J36" s="355">
        <v>0</v>
      </c>
      <c r="K36" s="355"/>
      <c r="L36" s="355">
        <v>0</v>
      </c>
      <c r="M36" s="355">
        <v>0</v>
      </c>
      <c r="N36" s="345"/>
      <c r="O36" s="345">
        <v>5400000</v>
      </c>
      <c r="P36" s="345"/>
      <c r="Q36" s="345">
        <v>11120</v>
      </c>
      <c r="R36" s="345"/>
      <c r="S36" s="345">
        <v>59072988491</v>
      </c>
      <c r="T36" s="345"/>
      <c r="U36" s="345">
        <v>59690714400</v>
      </c>
      <c r="W36" s="347">
        <v>1.8856105551660174E-2</v>
      </c>
      <c r="X36" s="354"/>
      <c r="Y36" s="352"/>
      <c r="Z36" s="352"/>
      <c r="AA36" s="352"/>
    </row>
    <row r="37" spans="1:27" ht="30">
      <c r="A37" s="31" t="s">
        <v>45</v>
      </c>
      <c r="C37" s="345">
        <v>2754000</v>
      </c>
      <c r="D37" s="345"/>
      <c r="E37" s="345">
        <v>27373224131</v>
      </c>
      <c r="F37" s="345"/>
      <c r="G37" s="345">
        <v>30058998426</v>
      </c>
      <c r="H37" s="345"/>
      <c r="I37" s="355">
        <v>0</v>
      </c>
      <c r="J37" s="355">
        <v>0</v>
      </c>
      <c r="K37" s="355"/>
      <c r="L37" s="355">
        <v>0</v>
      </c>
      <c r="M37" s="355">
        <v>0</v>
      </c>
      <c r="N37" s="345"/>
      <c r="O37" s="345">
        <v>2754000</v>
      </c>
      <c r="P37" s="345"/>
      <c r="Q37" s="345">
        <v>9420</v>
      </c>
      <c r="R37" s="345"/>
      <c r="S37" s="345">
        <v>27373224131</v>
      </c>
      <c r="T37" s="345"/>
      <c r="U37" s="345">
        <v>25788321054</v>
      </c>
      <c r="W37" s="347">
        <v>8.1464480477775013E-3</v>
      </c>
      <c r="X37" s="354"/>
      <c r="Y37" s="352"/>
      <c r="Z37" s="352"/>
      <c r="AA37" s="352"/>
    </row>
    <row r="38" spans="1:27" ht="20.25">
      <c r="A38" s="32" t="s">
        <v>46</v>
      </c>
      <c r="C38" s="345">
        <v>28486164</v>
      </c>
      <c r="D38" s="345"/>
      <c r="E38" s="345">
        <v>198923491150</v>
      </c>
      <c r="F38" s="345"/>
      <c r="G38" s="345">
        <v>178111862629</v>
      </c>
      <c r="H38" s="345"/>
      <c r="I38" s="355">
        <v>0</v>
      </c>
      <c r="J38" s="355">
        <v>0</v>
      </c>
      <c r="K38" s="355"/>
      <c r="L38" s="355">
        <v>2445459</v>
      </c>
      <c r="M38" s="355">
        <v>15380481971</v>
      </c>
      <c r="N38" s="345"/>
      <c r="O38" s="345">
        <v>26040705</v>
      </c>
      <c r="P38" s="345"/>
      <c r="Q38" s="345">
        <v>5580</v>
      </c>
      <c r="R38" s="345"/>
      <c r="S38" s="345">
        <v>181846455375</v>
      </c>
      <c r="T38" s="345"/>
      <c r="U38" s="345">
        <v>144442556453</v>
      </c>
      <c r="W38" s="347">
        <v>4.5628941084166375E-2</v>
      </c>
      <c r="X38" s="354"/>
      <c r="Y38" s="352"/>
      <c r="Z38" s="352"/>
      <c r="AA38" s="352"/>
    </row>
    <row r="39" spans="1:27" ht="20.25">
      <c r="A39" s="33" t="s">
        <v>47</v>
      </c>
      <c r="C39" s="345">
        <v>15700000</v>
      </c>
      <c r="D39" s="345"/>
      <c r="E39" s="345">
        <v>170241429059</v>
      </c>
      <c r="F39" s="345"/>
      <c r="G39" s="345">
        <v>157938640200</v>
      </c>
      <c r="H39" s="345"/>
      <c r="I39" s="355">
        <v>0</v>
      </c>
      <c r="J39" s="355">
        <v>0</v>
      </c>
      <c r="K39" s="355"/>
      <c r="L39" s="355">
        <v>200000</v>
      </c>
      <c r="M39" s="355">
        <v>2227173258</v>
      </c>
      <c r="N39" s="345"/>
      <c r="O39" s="345">
        <v>15500000</v>
      </c>
      <c r="P39" s="345"/>
      <c r="Q39" s="345">
        <v>9620</v>
      </c>
      <c r="R39" s="345"/>
      <c r="S39" s="345">
        <v>168072748434</v>
      </c>
      <c r="T39" s="345"/>
      <c r="U39" s="345">
        <v>148222795500</v>
      </c>
      <c r="W39" s="347">
        <v>4.6823106494938191E-2</v>
      </c>
      <c r="X39" s="354"/>
      <c r="Y39" s="352"/>
      <c r="Z39" s="352"/>
      <c r="AA39" s="352"/>
    </row>
    <row r="40" spans="1:27" ht="20.25">
      <c r="A40" s="34" t="s">
        <v>48</v>
      </c>
      <c r="C40" s="345">
        <v>2400000</v>
      </c>
      <c r="D40" s="345"/>
      <c r="E40" s="345">
        <v>21280850748</v>
      </c>
      <c r="F40" s="345"/>
      <c r="G40" s="345">
        <v>12668173200</v>
      </c>
      <c r="H40" s="345"/>
      <c r="I40" s="355">
        <v>0</v>
      </c>
      <c r="J40" s="355">
        <v>0</v>
      </c>
      <c r="K40" s="355"/>
      <c r="L40" s="355">
        <v>0</v>
      </c>
      <c r="M40" s="355">
        <v>0</v>
      </c>
      <c r="N40" s="345"/>
      <c r="O40" s="345">
        <v>4800000</v>
      </c>
      <c r="P40" s="345"/>
      <c r="Q40" s="345">
        <v>4850</v>
      </c>
      <c r="R40" s="345"/>
      <c r="S40" s="345">
        <v>42561701497</v>
      </c>
      <c r="T40" s="345"/>
      <c r="U40" s="345">
        <v>23141484000</v>
      </c>
      <c r="W40" s="347">
        <v>7.3103206974861586E-3</v>
      </c>
      <c r="X40" s="354"/>
      <c r="Y40" s="352"/>
      <c r="Z40" s="352"/>
      <c r="AA40" s="352"/>
    </row>
    <row r="41" spans="1:27" ht="20.25">
      <c r="A41" s="35" t="s">
        <v>49</v>
      </c>
      <c r="C41" s="345">
        <v>2400000</v>
      </c>
      <c r="D41" s="345"/>
      <c r="E41" s="345">
        <v>18880850749</v>
      </c>
      <c r="F41" s="345"/>
      <c r="G41" s="345">
        <v>7288374600</v>
      </c>
      <c r="H41" s="345"/>
      <c r="I41" s="355">
        <v>0</v>
      </c>
      <c r="J41" s="355">
        <v>0</v>
      </c>
      <c r="K41" s="355"/>
      <c r="L41" s="355">
        <v>0</v>
      </c>
      <c r="M41" s="355">
        <v>0</v>
      </c>
      <c r="N41" s="345"/>
      <c r="O41" s="345">
        <v>0</v>
      </c>
      <c r="P41" s="345"/>
      <c r="Q41" s="345">
        <v>0</v>
      </c>
      <c r="R41" s="345">
        <v>0</v>
      </c>
      <c r="S41" s="345">
        <v>0</v>
      </c>
      <c r="T41" s="345">
        <v>0</v>
      </c>
      <c r="U41" s="345">
        <v>0</v>
      </c>
      <c r="V41" s="345">
        <v>0</v>
      </c>
      <c r="W41" s="345">
        <v>0</v>
      </c>
      <c r="X41" s="354"/>
      <c r="Y41" s="352"/>
      <c r="Z41" s="352"/>
      <c r="AA41" s="352"/>
    </row>
    <row r="42" spans="1:27" ht="20.25">
      <c r="A42" s="36" t="s">
        <v>50</v>
      </c>
      <c r="C42" s="345">
        <v>900000</v>
      </c>
      <c r="D42" s="345"/>
      <c r="E42" s="345">
        <v>23092946047</v>
      </c>
      <c r="F42" s="345"/>
      <c r="G42" s="345">
        <v>14462831070</v>
      </c>
      <c r="H42" s="345"/>
      <c r="I42" s="355">
        <v>0</v>
      </c>
      <c r="J42" s="355">
        <v>0</v>
      </c>
      <c r="K42" s="355"/>
      <c r="L42" s="355">
        <v>900000</v>
      </c>
      <c r="M42" s="355">
        <v>14723711079</v>
      </c>
      <c r="N42" s="345"/>
      <c r="O42" s="345">
        <v>0</v>
      </c>
      <c r="P42" s="345"/>
      <c r="Q42" s="345">
        <v>0</v>
      </c>
      <c r="R42" s="345">
        <v>0</v>
      </c>
      <c r="S42" s="345">
        <v>0</v>
      </c>
      <c r="T42" s="345">
        <v>0</v>
      </c>
      <c r="U42" s="345">
        <v>0</v>
      </c>
      <c r="V42" s="345">
        <v>0</v>
      </c>
      <c r="W42" s="345">
        <v>0</v>
      </c>
      <c r="X42" s="354"/>
      <c r="Y42" s="352"/>
      <c r="Z42" s="352"/>
      <c r="AA42" s="352"/>
    </row>
    <row r="43" spans="1:27" ht="20.25">
      <c r="A43" s="37" t="s">
        <v>51</v>
      </c>
      <c r="C43" s="345">
        <v>1685086</v>
      </c>
      <c r="D43" s="345"/>
      <c r="E43" s="345">
        <v>41504051229</v>
      </c>
      <c r="F43" s="345"/>
      <c r="G43" s="345">
        <v>29296794823</v>
      </c>
      <c r="H43" s="345"/>
      <c r="I43" s="355">
        <v>0</v>
      </c>
      <c r="J43" s="355">
        <v>0</v>
      </c>
      <c r="K43" s="355"/>
      <c r="L43" s="355">
        <v>0</v>
      </c>
      <c r="M43" s="355">
        <v>0</v>
      </c>
      <c r="N43" s="345"/>
      <c r="O43" s="345">
        <v>1685086</v>
      </c>
      <c r="P43" s="345"/>
      <c r="Q43" s="345">
        <v>15980</v>
      </c>
      <c r="R43" s="345"/>
      <c r="S43" s="345">
        <v>41504051229</v>
      </c>
      <c r="T43" s="345"/>
      <c r="U43" s="345">
        <v>26767454618</v>
      </c>
      <c r="W43" s="347">
        <v>8.4557532054982676E-3</v>
      </c>
      <c r="X43" s="354"/>
      <c r="Y43" s="352"/>
      <c r="Z43" s="352"/>
      <c r="AA43" s="352"/>
    </row>
    <row r="44" spans="1:27" ht="20.25">
      <c r="A44" s="38" t="s">
        <v>52</v>
      </c>
      <c r="C44" s="345">
        <v>6800000</v>
      </c>
      <c r="D44" s="345"/>
      <c r="E44" s="345">
        <v>75673035520</v>
      </c>
      <c r="F44" s="345"/>
      <c r="G44" s="345">
        <v>46640826000</v>
      </c>
      <c r="H44" s="345"/>
      <c r="I44" s="355">
        <v>0</v>
      </c>
      <c r="J44" s="355">
        <v>0</v>
      </c>
      <c r="K44" s="355"/>
      <c r="L44" s="355">
        <v>0</v>
      </c>
      <c r="M44" s="355">
        <v>0</v>
      </c>
      <c r="N44" s="345"/>
      <c r="O44" s="345">
        <v>6800000</v>
      </c>
      <c r="P44" s="345"/>
      <c r="Q44" s="345">
        <v>6860</v>
      </c>
      <c r="R44" s="345"/>
      <c r="S44" s="345">
        <v>75673035520</v>
      </c>
      <c r="T44" s="345"/>
      <c r="U44" s="345">
        <v>46370444400</v>
      </c>
      <c r="W44" s="347">
        <v>1.4648274909636355E-2</v>
      </c>
      <c r="X44" s="354"/>
      <c r="Y44" s="352"/>
      <c r="Z44" s="352"/>
      <c r="AA44" s="352"/>
    </row>
    <row r="45" spans="1:27" ht="20.25">
      <c r="A45" s="39" t="s">
        <v>53</v>
      </c>
      <c r="C45" s="345">
        <v>2000000</v>
      </c>
      <c r="D45" s="345"/>
      <c r="E45" s="345">
        <v>41036191902</v>
      </c>
      <c r="F45" s="345"/>
      <c r="G45" s="345">
        <v>51352623000</v>
      </c>
      <c r="H45" s="345"/>
      <c r="I45" s="355">
        <v>0</v>
      </c>
      <c r="J45" s="355">
        <v>0</v>
      </c>
      <c r="K45" s="355"/>
      <c r="L45" s="355">
        <v>0</v>
      </c>
      <c r="M45" s="355">
        <v>0</v>
      </c>
      <c r="N45" s="345"/>
      <c r="O45" s="345">
        <v>2000000</v>
      </c>
      <c r="P45" s="345"/>
      <c r="Q45" s="345">
        <v>26260</v>
      </c>
      <c r="R45" s="345"/>
      <c r="S45" s="345">
        <v>41036191902</v>
      </c>
      <c r="T45" s="345"/>
      <c r="U45" s="345">
        <v>52207506000</v>
      </c>
      <c r="W45" s="347">
        <v>1.6492183979036644E-2</v>
      </c>
      <c r="X45" s="354"/>
      <c r="Y45" s="352"/>
      <c r="Z45" s="352"/>
      <c r="AA45" s="352"/>
    </row>
    <row r="46" spans="1:27" ht="20.25">
      <c r="A46" s="40" t="s">
        <v>54</v>
      </c>
      <c r="C46" s="345">
        <v>22200000</v>
      </c>
      <c r="D46" s="345"/>
      <c r="E46" s="345">
        <v>151838497631</v>
      </c>
      <c r="F46" s="345"/>
      <c r="G46" s="345">
        <v>142117340400</v>
      </c>
      <c r="H46" s="345"/>
      <c r="I46" s="355">
        <v>0</v>
      </c>
      <c r="J46" s="355">
        <v>0</v>
      </c>
      <c r="K46" s="355"/>
      <c r="L46" s="355">
        <v>1100000</v>
      </c>
      <c r="M46" s="355">
        <v>8188432956</v>
      </c>
      <c r="N46" s="345"/>
      <c r="O46" s="345">
        <v>21100000</v>
      </c>
      <c r="P46" s="345"/>
      <c r="Q46" s="345">
        <v>6720</v>
      </c>
      <c r="R46" s="345"/>
      <c r="S46" s="345">
        <v>144314968469</v>
      </c>
      <c r="T46" s="345"/>
      <c r="U46" s="345">
        <v>140948337600</v>
      </c>
      <c r="W46" s="347">
        <v>4.4525128536853843E-2</v>
      </c>
      <c r="X46" s="354"/>
      <c r="Y46" s="352"/>
      <c r="Z46" s="352"/>
      <c r="AA46" s="352"/>
    </row>
    <row r="47" spans="1:27" ht="20.25">
      <c r="A47" s="41" t="s">
        <v>55</v>
      </c>
      <c r="C47" s="345">
        <v>5505572</v>
      </c>
      <c r="D47" s="345"/>
      <c r="E47" s="345">
        <v>48098368661</v>
      </c>
      <c r="F47" s="345"/>
      <c r="G47" s="345">
        <v>30866670095</v>
      </c>
      <c r="H47" s="345"/>
      <c r="I47" s="355">
        <v>0</v>
      </c>
      <c r="J47" s="355">
        <v>0</v>
      </c>
      <c r="K47" s="355"/>
      <c r="L47" s="355">
        <v>0</v>
      </c>
      <c r="M47" s="355">
        <v>0</v>
      </c>
      <c r="N47" s="345"/>
      <c r="O47" s="345">
        <v>5505572</v>
      </c>
      <c r="P47" s="345"/>
      <c r="Q47" s="345">
        <v>5390</v>
      </c>
      <c r="R47" s="345"/>
      <c r="S47" s="345">
        <v>48098368661</v>
      </c>
      <c r="T47" s="345"/>
      <c r="U47" s="345">
        <v>29498466633</v>
      </c>
      <c r="W47" s="347">
        <v>9.3184711564446229E-3</v>
      </c>
      <c r="X47" s="354"/>
      <c r="Y47" s="352"/>
      <c r="Z47" s="352"/>
      <c r="AA47" s="352"/>
    </row>
    <row r="48" spans="1:27" ht="20.25">
      <c r="A48" s="42" t="s">
        <v>56</v>
      </c>
      <c r="C48" s="345">
        <v>2999269</v>
      </c>
      <c r="D48" s="345"/>
      <c r="E48" s="345">
        <v>31922499897</v>
      </c>
      <c r="F48" s="345"/>
      <c r="G48" s="345">
        <v>32109929474</v>
      </c>
      <c r="H48" s="345"/>
      <c r="I48" s="355">
        <v>0</v>
      </c>
      <c r="J48" s="355">
        <v>0</v>
      </c>
      <c r="K48" s="355"/>
      <c r="L48" s="355">
        <v>0</v>
      </c>
      <c r="M48" s="355">
        <v>0</v>
      </c>
      <c r="N48" s="345"/>
      <c r="O48" s="345">
        <v>2999269</v>
      </c>
      <c r="P48" s="345"/>
      <c r="Q48" s="345">
        <v>10720</v>
      </c>
      <c r="R48" s="345"/>
      <c r="S48" s="345">
        <v>31922499897</v>
      </c>
      <c r="T48" s="345"/>
      <c r="U48" s="345">
        <v>31960858306</v>
      </c>
      <c r="W48" s="347">
        <v>1.0096332801464859E-2</v>
      </c>
      <c r="X48" s="354"/>
      <c r="Y48" s="352"/>
      <c r="Z48" s="352"/>
      <c r="AA48" s="352"/>
    </row>
    <row r="49" spans="1:27" ht="20.25">
      <c r="A49" s="43" t="s">
        <v>57</v>
      </c>
      <c r="C49" s="345">
        <v>620000</v>
      </c>
      <c r="D49" s="345"/>
      <c r="E49" s="345">
        <v>23931180899</v>
      </c>
      <c r="F49" s="345"/>
      <c r="G49" s="345">
        <v>19050173010</v>
      </c>
      <c r="H49" s="345"/>
      <c r="I49" s="355">
        <v>0</v>
      </c>
      <c r="J49" s="355">
        <v>0</v>
      </c>
      <c r="K49" s="355"/>
      <c r="L49" s="355">
        <v>0</v>
      </c>
      <c r="M49" s="355">
        <v>0</v>
      </c>
      <c r="N49" s="345"/>
      <c r="O49" s="345">
        <v>620000</v>
      </c>
      <c r="P49" s="345"/>
      <c r="Q49" s="345">
        <v>34240</v>
      </c>
      <c r="R49" s="345"/>
      <c r="S49" s="345">
        <v>23931180899</v>
      </c>
      <c r="T49" s="345"/>
      <c r="U49" s="345">
        <v>21102488640</v>
      </c>
      <c r="W49" s="347">
        <v>6.6662085920444229E-3</v>
      </c>
      <c r="X49" s="354"/>
      <c r="Y49" s="352"/>
      <c r="Z49" s="352"/>
      <c r="AA49" s="352"/>
    </row>
    <row r="50" spans="1:27" ht="20.25">
      <c r="A50" s="44" t="s">
        <v>58</v>
      </c>
      <c r="C50" s="345">
        <v>15925432</v>
      </c>
      <c r="D50" s="345"/>
      <c r="E50" s="345">
        <v>55764787321</v>
      </c>
      <c r="F50" s="345"/>
      <c r="G50" s="345">
        <v>62942766502</v>
      </c>
      <c r="H50" s="345"/>
      <c r="I50" s="355">
        <v>0</v>
      </c>
      <c r="J50" s="355">
        <v>0</v>
      </c>
      <c r="K50" s="355"/>
      <c r="L50" s="355">
        <v>0</v>
      </c>
      <c r="M50" s="355">
        <v>0</v>
      </c>
      <c r="N50" s="345"/>
      <c r="O50" s="345">
        <v>15925432</v>
      </c>
      <c r="P50" s="345"/>
      <c r="Q50" s="345">
        <v>3577</v>
      </c>
      <c r="R50" s="345"/>
      <c r="S50" s="345">
        <v>55764787321</v>
      </c>
      <c r="T50" s="345"/>
      <c r="U50" s="345">
        <v>56626326906</v>
      </c>
      <c r="W50" s="347">
        <v>1.788807535435278E-2</v>
      </c>
      <c r="X50" s="354"/>
      <c r="Y50" s="352"/>
      <c r="Z50" s="352"/>
      <c r="AA50" s="352"/>
    </row>
    <row r="51" spans="1:27" ht="20.25">
      <c r="A51" s="45" t="s">
        <v>59</v>
      </c>
      <c r="C51" s="345">
        <v>8800000</v>
      </c>
      <c r="D51" s="345"/>
      <c r="E51" s="345">
        <v>238854196868</v>
      </c>
      <c r="F51" s="345"/>
      <c r="G51" s="345">
        <v>280186909200</v>
      </c>
      <c r="H51" s="345"/>
      <c r="I51" s="355">
        <v>0</v>
      </c>
      <c r="J51" s="355">
        <v>0</v>
      </c>
      <c r="K51" s="355"/>
      <c r="L51" s="355">
        <v>1563470</v>
      </c>
      <c r="M51" s="355">
        <v>49772299299</v>
      </c>
      <c r="N51" s="345"/>
      <c r="O51" s="345">
        <v>7236530</v>
      </c>
      <c r="P51" s="345"/>
      <c r="Q51" s="345">
        <v>30900</v>
      </c>
      <c r="R51" s="345"/>
      <c r="S51" s="345">
        <v>196417677417</v>
      </c>
      <c r="T51" s="345"/>
      <c r="U51" s="345">
        <v>222278304777</v>
      </c>
      <c r="W51" s="347">
        <v>7.0217004752739259E-2</v>
      </c>
      <c r="X51" s="354"/>
      <c r="Y51" s="352"/>
      <c r="Z51" s="352"/>
      <c r="AA51" s="352"/>
    </row>
    <row r="52" spans="1:27" ht="20.25">
      <c r="A52" s="46" t="s">
        <v>60</v>
      </c>
      <c r="C52" s="345">
        <v>1400000</v>
      </c>
      <c r="D52" s="345"/>
      <c r="E52" s="345">
        <v>123195164874</v>
      </c>
      <c r="F52" s="345"/>
      <c r="G52" s="345">
        <v>124123047300</v>
      </c>
      <c r="H52" s="345"/>
      <c r="I52" s="355">
        <v>0</v>
      </c>
      <c r="J52" s="355">
        <v>0</v>
      </c>
      <c r="K52" s="355"/>
      <c r="L52" s="355">
        <v>0</v>
      </c>
      <c r="M52" s="355">
        <v>0</v>
      </c>
      <c r="N52" s="345"/>
      <c r="O52" s="345">
        <v>1400000</v>
      </c>
      <c r="P52" s="345"/>
      <c r="Q52" s="345">
        <v>75850</v>
      </c>
      <c r="R52" s="345"/>
      <c r="S52" s="345">
        <v>123195164874</v>
      </c>
      <c r="T52" s="345"/>
      <c r="U52" s="345">
        <v>105558169500</v>
      </c>
      <c r="W52" s="347">
        <v>3.334548775197832E-2</v>
      </c>
      <c r="X52" s="354"/>
      <c r="Y52" s="352"/>
      <c r="Z52" s="352"/>
      <c r="AA52" s="352"/>
    </row>
    <row r="53" spans="1:27" ht="20.25">
      <c r="A53" s="47" t="s">
        <v>61</v>
      </c>
      <c r="C53" s="345">
        <v>10072696</v>
      </c>
      <c r="D53" s="345"/>
      <c r="E53" s="345">
        <v>151940558910</v>
      </c>
      <c r="F53" s="345"/>
      <c r="G53" s="345">
        <v>143482900365</v>
      </c>
      <c r="H53" s="345"/>
      <c r="I53" s="355">
        <v>0</v>
      </c>
      <c r="J53" s="355">
        <v>0</v>
      </c>
      <c r="K53" s="355"/>
      <c r="L53" s="355">
        <v>0</v>
      </c>
      <c r="M53" s="355">
        <v>0</v>
      </c>
      <c r="N53" s="345"/>
      <c r="O53" s="345">
        <v>10072696</v>
      </c>
      <c r="P53" s="345"/>
      <c r="Q53" s="345">
        <v>13000</v>
      </c>
      <c r="R53" s="345"/>
      <c r="S53" s="345">
        <v>151940558910</v>
      </c>
      <c r="T53" s="345"/>
      <c r="U53" s="345">
        <v>130165924964</v>
      </c>
      <c r="W53" s="347">
        <v>4.1118998909999011E-2</v>
      </c>
      <c r="X53" s="354"/>
      <c r="Y53" s="352"/>
      <c r="Z53" s="352"/>
      <c r="AA53" s="352"/>
    </row>
    <row r="54" spans="1:27" ht="20.25">
      <c r="A54" s="48" t="s">
        <v>62</v>
      </c>
      <c r="C54" s="345">
        <v>680000</v>
      </c>
      <c r="D54" s="345"/>
      <c r="E54" s="345">
        <v>120483063876</v>
      </c>
      <c r="F54" s="345"/>
      <c r="G54" s="345">
        <v>116946125586</v>
      </c>
      <c r="H54" s="345"/>
      <c r="I54" s="355">
        <v>0</v>
      </c>
      <c r="J54" s="355">
        <v>0</v>
      </c>
      <c r="K54" s="355"/>
      <c r="L54" s="355">
        <v>0</v>
      </c>
      <c r="M54" s="355">
        <v>0</v>
      </c>
      <c r="N54" s="345"/>
      <c r="O54" s="345">
        <v>680000</v>
      </c>
      <c r="P54" s="345"/>
      <c r="Q54" s="345">
        <v>172000</v>
      </c>
      <c r="R54" s="345"/>
      <c r="S54" s="345">
        <v>120483063876</v>
      </c>
      <c r="T54" s="345"/>
      <c r="U54" s="345">
        <v>116264088000</v>
      </c>
      <c r="W54" s="347">
        <v>3.6727453126201938E-2</v>
      </c>
      <c r="X54" s="354"/>
      <c r="Y54" s="352"/>
      <c r="Z54" s="352"/>
      <c r="AA54" s="352"/>
    </row>
    <row r="55" spans="1:27" ht="20.25">
      <c r="A55" s="49" t="s">
        <v>63</v>
      </c>
      <c r="C55" s="345">
        <v>1444055</v>
      </c>
      <c r="D55" s="345"/>
      <c r="E55" s="345">
        <v>37085989448</v>
      </c>
      <c r="F55" s="345"/>
      <c r="G55" s="345">
        <v>30489231417</v>
      </c>
      <c r="H55" s="345"/>
      <c r="I55" s="355">
        <v>0</v>
      </c>
      <c r="J55" s="355">
        <v>0</v>
      </c>
      <c r="K55" s="355"/>
      <c r="L55" s="355">
        <v>0</v>
      </c>
      <c r="M55" s="355">
        <v>0</v>
      </c>
      <c r="N55" s="345"/>
      <c r="O55" s="345">
        <v>1444055</v>
      </c>
      <c r="P55" s="345"/>
      <c r="Q55" s="345">
        <v>23620</v>
      </c>
      <c r="R55" s="345"/>
      <c r="S55" s="345">
        <v>37085989448</v>
      </c>
      <c r="T55" s="345"/>
      <c r="U55" s="345">
        <v>33905633054</v>
      </c>
      <c r="W55" s="347">
        <v>1.0710680917266457E-2</v>
      </c>
      <c r="X55" s="354"/>
      <c r="Y55" s="352"/>
      <c r="Z55" s="352"/>
      <c r="AA55" s="352"/>
    </row>
    <row r="56" spans="1:27" ht="30">
      <c r="A56" s="50" t="s">
        <v>64</v>
      </c>
      <c r="C56" s="345">
        <v>1500000</v>
      </c>
      <c r="D56" s="345"/>
      <c r="E56" s="345">
        <v>37876760843</v>
      </c>
      <c r="F56" s="345"/>
      <c r="G56" s="345">
        <v>46118949750</v>
      </c>
      <c r="H56" s="345"/>
      <c r="I56" s="355">
        <v>0</v>
      </c>
      <c r="J56" s="355">
        <v>0</v>
      </c>
      <c r="K56" s="355"/>
      <c r="L56" s="355">
        <v>0</v>
      </c>
      <c r="M56" s="355">
        <v>0</v>
      </c>
      <c r="N56" s="345"/>
      <c r="O56" s="345">
        <v>1500000</v>
      </c>
      <c r="P56" s="345"/>
      <c r="Q56" s="345">
        <v>31930</v>
      </c>
      <c r="R56" s="345"/>
      <c r="S56" s="345">
        <v>37876760843</v>
      </c>
      <c r="T56" s="345"/>
      <c r="U56" s="345">
        <v>47610024750</v>
      </c>
      <c r="W56" s="347">
        <v>1.5039854373114243E-2</v>
      </c>
      <c r="X56" s="354"/>
      <c r="Y56" s="352"/>
      <c r="Z56" s="352"/>
      <c r="AA56" s="352"/>
    </row>
    <row r="57" spans="1:27" ht="20.25">
      <c r="A57" s="51" t="s">
        <v>65</v>
      </c>
      <c r="C57" s="345">
        <v>8951479</v>
      </c>
      <c r="D57" s="345"/>
      <c r="E57" s="345">
        <v>275605201082</v>
      </c>
      <c r="F57" s="345"/>
      <c r="G57" s="345">
        <v>249328059953</v>
      </c>
      <c r="H57" s="345"/>
      <c r="I57" s="355">
        <v>0</v>
      </c>
      <c r="J57" s="355">
        <v>0</v>
      </c>
      <c r="K57" s="355"/>
      <c r="L57" s="355">
        <v>0</v>
      </c>
      <c r="M57" s="355">
        <v>0</v>
      </c>
      <c r="N57" s="345"/>
      <c r="O57" s="345">
        <v>8951479</v>
      </c>
      <c r="P57" s="345"/>
      <c r="Q57" s="345">
        <f>28640+3210</f>
        <v>31850</v>
      </c>
      <c r="R57" s="345"/>
      <c r="S57" s="345">
        <v>275605201082</v>
      </c>
      <c r="T57" s="345"/>
      <c r="U57" s="345">
        <v>254844954927</v>
      </c>
      <c r="W57" s="347">
        <v>8.0504705258002268E-2</v>
      </c>
      <c r="X57" s="354"/>
      <c r="Y57" s="352"/>
      <c r="Z57" s="352"/>
      <c r="AA57" s="352"/>
    </row>
    <row r="58" spans="1:27" ht="20.25">
      <c r="A58" s="52" t="s">
        <v>66</v>
      </c>
      <c r="C58" s="345">
        <v>9107693</v>
      </c>
      <c r="D58" s="345"/>
      <c r="E58" s="345">
        <f>108051808499+1</f>
        <v>108051808500</v>
      </c>
      <c r="F58" s="345"/>
      <c r="G58" s="345">
        <f>75234603503+1</f>
        <v>75234603504</v>
      </c>
      <c r="H58" s="345"/>
      <c r="I58" s="345">
        <v>0</v>
      </c>
      <c r="J58" s="345">
        <v>0</v>
      </c>
      <c r="K58" s="345"/>
      <c r="L58" s="345">
        <v>0</v>
      </c>
      <c r="M58" s="345">
        <v>0</v>
      </c>
      <c r="N58" s="345"/>
      <c r="O58" s="345">
        <v>9107693</v>
      </c>
      <c r="P58" s="345"/>
      <c r="Q58" s="345">
        <v>7790</v>
      </c>
      <c r="R58" s="345"/>
      <c r="S58" s="345">
        <f>108051808499+1</f>
        <v>108051808500</v>
      </c>
      <c r="T58" s="345"/>
      <c r="U58" s="345">
        <f>70526782346+1</f>
        <v>70526782347</v>
      </c>
      <c r="W58" s="347">
        <v>2.2279184719141833E-2</v>
      </c>
      <c r="X58" s="354"/>
      <c r="Y58" s="352"/>
      <c r="Z58" s="352"/>
      <c r="AA58" s="352"/>
    </row>
    <row r="59" spans="1:27" ht="21" thickBot="1">
      <c r="A59" s="53" t="s">
        <v>67</v>
      </c>
      <c r="C59" s="346">
        <f>SUM(C11:$C$58)</f>
        <v>429873433</v>
      </c>
      <c r="D59" s="345"/>
      <c r="E59" s="346">
        <f>SUM(E11:$E$58)</f>
        <v>3868949139495</v>
      </c>
      <c r="F59" s="345"/>
      <c r="G59" s="346">
        <f>SUM(G11:$G$58)</f>
        <v>3392206262941</v>
      </c>
      <c r="H59" s="345"/>
      <c r="I59" s="346">
        <f>SUM(I11:$I$58)</f>
        <v>62100000</v>
      </c>
      <c r="J59" s="346">
        <f>SUM(J11:$J$58)</f>
        <v>63068836758</v>
      </c>
      <c r="K59" s="345"/>
      <c r="L59" s="346">
        <f>SUM(L11:$L$58)</f>
        <v>90674862</v>
      </c>
      <c r="M59" s="346">
        <f>SUM(M11:$M$58)</f>
        <v>223303529676</v>
      </c>
      <c r="N59" s="345"/>
      <c r="O59" s="346">
        <f>SUM(O11:$O$58)</f>
        <v>514158571</v>
      </c>
      <c r="P59" s="345"/>
      <c r="Q59" s="346">
        <f>SUM(Q11:$Q$58)</f>
        <v>921723</v>
      </c>
      <c r="R59" s="345"/>
      <c r="S59" s="346">
        <f>SUM(S11:$S$58)</f>
        <v>3688902857219</v>
      </c>
      <c r="T59" s="345"/>
      <c r="U59" s="346">
        <f>SUM(U11:$U$58)</f>
        <v>3137610737465</v>
      </c>
      <c r="W59" s="349">
        <f>SUM(W11:$W$58)</f>
        <v>0.99116118545975229</v>
      </c>
      <c r="X59" s="354"/>
      <c r="Y59" s="352"/>
      <c r="Z59" s="352"/>
      <c r="AA59" s="352"/>
    </row>
    <row r="60" spans="1:27" ht="15.75" thickTop="1">
      <c r="C60" s="54"/>
      <c r="E60" s="55"/>
      <c r="G60" s="56"/>
      <c r="I60" s="57"/>
      <c r="J60" s="58"/>
      <c r="L60" s="59"/>
      <c r="M60" s="60"/>
      <c r="O60" s="61"/>
      <c r="Q60" s="62"/>
      <c r="S60" s="63"/>
      <c r="U60" s="64"/>
      <c r="W60" s="65"/>
      <c r="Y60" s="351"/>
    </row>
    <row r="61" spans="1:27" ht="20.25">
      <c r="C61" s="370"/>
      <c r="D61" s="371"/>
      <c r="E61" s="370"/>
      <c r="F61" s="370"/>
      <c r="G61" s="370"/>
      <c r="H61" s="371"/>
      <c r="I61" s="372"/>
      <c r="J61" s="373"/>
      <c r="K61" s="371"/>
      <c r="L61" s="373"/>
      <c r="M61" s="373"/>
      <c r="N61" s="371"/>
      <c r="O61" s="373"/>
      <c r="P61" s="371"/>
      <c r="Q61" s="370"/>
      <c r="R61" s="371"/>
      <c r="S61" s="374"/>
      <c r="T61" s="371"/>
      <c r="U61" s="374"/>
    </row>
    <row r="62" spans="1:27"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</row>
    <row r="63" spans="1:27">
      <c r="C63" s="371"/>
      <c r="D63" s="371"/>
      <c r="E63" s="371"/>
      <c r="F63" s="371"/>
      <c r="G63" s="371"/>
      <c r="H63" s="371"/>
      <c r="I63" s="376"/>
      <c r="J63" s="376"/>
      <c r="K63" s="371"/>
      <c r="L63" s="376"/>
      <c r="M63" s="373"/>
      <c r="N63" s="371"/>
      <c r="O63" s="376"/>
      <c r="P63" s="371"/>
      <c r="Q63" s="371"/>
      <c r="R63" s="371"/>
      <c r="S63" s="373"/>
      <c r="T63" s="371"/>
      <c r="U63" s="374"/>
    </row>
    <row r="64" spans="1:27">
      <c r="C64" s="371"/>
      <c r="D64" s="371"/>
      <c r="E64" s="371"/>
      <c r="F64" s="371"/>
      <c r="G64" s="371"/>
      <c r="H64" s="371"/>
      <c r="I64" s="371"/>
      <c r="J64" s="376"/>
      <c r="K64" s="371"/>
      <c r="L64" s="371"/>
      <c r="M64" s="376"/>
      <c r="N64" s="371"/>
      <c r="O64" s="376"/>
      <c r="P64" s="371"/>
      <c r="Q64" s="371"/>
      <c r="R64" s="371"/>
      <c r="S64" s="376"/>
      <c r="T64" s="371"/>
      <c r="U64" s="376"/>
    </row>
    <row r="65" spans="3:21">
      <c r="C65" s="371"/>
      <c r="D65" s="371"/>
      <c r="E65" s="371"/>
      <c r="F65" s="371"/>
      <c r="G65" s="371"/>
      <c r="H65" s="371"/>
      <c r="I65" s="371"/>
      <c r="J65" s="371"/>
      <c r="K65" s="371"/>
      <c r="L65" s="371"/>
      <c r="M65" s="371"/>
      <c r="N65" s="371"/>
      <c r="O65" s="371"/>
      <c r="P65" s="371"/>
      <c r="Q65" s="371"/>
      <c r="R65" s="371"/>
      <c r="S65" s="376"/>
      <c r="T65" s="371"/>
      <c r="U65" s="376"/>
    </row>
    <row r="66" spans="3:21">
      <c r="C66" s="371"/>
      <c r="D66" s="371"/>
      <c r="E66" s="371"/>
      <c r="F66" s="371"/>
      <c r="G66" s="371"/>
      <c r="H66" s="371"/>
      <c r="I66" s="371"/>
      <c r="J66" s="376"/>
      <c r="K66" s="371"/>
      <c r="L66" s="371"/>
      <c r="M66" s="376"/>
      <c r="N66" s="371"/>
      <c r="O66" s="371"/>
      <c r="P66" s="371"/>
      <c r="Q66" s="371"/>
      <c r="R66" s="371"/>
      <c r="S66" s="371"/>
      <c r="T66" s="371"/>
      <c r="U66" s="376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9"/>
  <sheetViews>
    <sheetView rightToLeft="1" view="pageBreakPreview" zoomScale="110" zoomScaleNormal="100" zoomScaleSheetLayoutView="110" workbookViewId="0">
      <selection activeCell="R21" sqref="R21"/>
    </sheetView>
  </sheetViews>
  <sheetFormatPr defaultRowHeight="15"/>
  <cols>
    <col min="1" max="1" width="20.28515625" bestFit="1" customWidth="1"/>
    <col min="2" max="2" width="1.42578125" customWidth="1"/>
    <col min="3" max="3" width="19.7109375" bestFit="1" customWidth="1"/>
    <col min="4" max="4" width="1.42578125" customWidth="1"/>
    <col min="5" max="5" width="9.140625" bestFit="1" customWidth="1"/>
    <col min="6" max="6" width="1.42578125" customWidth="1"/>
    <col min="7" max="7" width="11.5703125" bestFit="1" customWidth="1"/>
    <col min="8" max="8" width="1.42578125" customWidth="1"/>
    <col min="9" max="9" width="18.140625" bestFit="1" customWidth="1"/>
    <col min="10" max="10" width="1.42578125" customWidth="1"/>
    <col min="11" max="11" width="19.42578125" bestFit="1" customWidth="1"/>
    <col min="12" max="12" width="1.42578125" customWidth="1"/>
    <col min="13" max="13" width="19.42578125" bestFit="1" customWidth="1"/>
    <col min="14" max="14" width="1.42578125" customWidth="1"/>
    <col min="15" max="15" width="16.7109375" bestFit="1" customWidth="1"/>
    <col min="16" max="16" width="1.42578125" customWidth="1"/>
    <col min="17" max="17" width="10.5703125" bestFit="1" customWidth="1"/>
    <col min="18" max="18" width="19.28515625" bestFit="1" customWidth="1"/>
  </cols>
  <sheetData>
    <row r="1" spans="1:18" ht="20.100000000000001" customHeight="1">
      <c r="A1" s="409" t="s">
        <v>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</row>
    <row r="2" spans="1:18" ht="20.100000000000001" customHeight="1">
      <c r="A2" s="410" t="s">
        <v>1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</row>
    <row r="3" spans="1:18" ht="20.100000000000001" customHeight="1">
      <c r="A3" s="411" t="s">
        <v>2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</row>
    <row r="5" spans="1:18" ht="15.75">
      <c r="A5" s="412" t="s">
        <v>70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</row>
    <row r="7" spans="1:18" ht="15.75">
      <c r="C7" s="413" t="s">
        <v>71</v>
      </c>
      <c r="D7" s="392"/>
      <c r="E7" s="392"/>
      <c r="F7" s="392"/>
      <c r="G7" s="392"/>
      <c r="H7" s="392"/>
      <c r="I7" s="66" t="s">
        <v>5</v>
      </c>
      <c r="K7" s="414" t="s">
        <v>6</v>
      </c>
      <c r="L7" s="392"/>
      <c r="M7" s="392"/>
      <c r="O7" s="415" t="s">
        <v>7</v>
      </c>
      <c r="P7" s="392"/>
      <c r="Q7" s="392"/>
    </row>
    <row r="8" spans="1:18" ht="31.5">
      <c r="A8" s="67" t="s">
        <v>72</v>
      </c>
      <c r="C8" s="68" t="s">
        <v>73</v>
      </c>
      <c r="E8" s="69" t="s">
        <v>74</v>
      </c>
      <c r="G8" s="70" t="s">
        <v>75</v>
      </c>
      <c r="I8" s="71" t="s">
        <v>76</v>
      </c>
      <c r="K8" s="72" t="s">
        <v>77</v>
      </c>
      <c r="M8" s="73" t="s">
        <v>78</v>
      </c>
      <c r="O8" s="74" t="s">
        <v>76</v>
      </c>
      <c r="Q8" s="75" t="s">
        <v>15</v>
      </c>
      <c r="R8" s="345"/>
    </row>
    <row r="9" spans="1:18" ht="30">
      <c r="A9" s="76" t="s">
        <v>79</v>
      </c>
      <c r="C9" s="1" t="s">
        <v>80</v>
      </c>
      <c r="E9" s="77" t="s">
        <v>81</v>
      </c>
      <c r="G9" s="1" t="s">
        <v>82</v>
      </c>
      <c r="I9" s="345">
        <v>27950301996</v>
      </c>
      <c r="J9" s="345"/>
      <c r="K9" s="345">
        <v>114278378862</v>
      </c>
      <c r="L9" s="345"/>
      <c r="M9" s="345">
        <v>136707272673</v>
      </c>
      <c r="N9" s="345"/>
      <c r="O9" s="345">
        <v>5521408185</v>
      </c>
      <c r="Q9" s="347">
        <v>1.744195166311503E-3</v>
      </c>
      <c r="R9" s="354"/>
    </row>
    <row r="10" spans="1:18" ht="30">
      <c r="A10" s="78" t="s">
        <v>83</v>
      </c>
      <c r="C10" s="1" t="s">
        <v>84</v>
      </c>
      <c r="E10" s="79" t="s">
        <v>85</v>
      </c>
      <c r="G10" s="1" t="s">
        <v>86</v>
      </c>
      <c r="I10" s="345">
        <v>20000000</v>
      </c>
      <c r="J10" s="345"/>
      <c r="K10" s="345">
        <v>0</v>
      </c>
      <c r="L10" s="345"/>
      <c r="M10" s="345">
        <v>0</v>
      </c>
      <c r="N10" s="345"/>
      <c r="O10" s="345">
        <v>20000000</v>
      </c>
      <c r="Q10" s="347">
        <v>6.3179359607933176E-6</v>
      </c>
      <c r="R10" s="354"/>
    </row>
    <row r="11" spans="1:18" ht="30">
      <c r="A11" s="80" t="s">
        <v>83</v>
      </c>
      <c r="C11" s="1" t="s">
        <v>87</v>
      </c>
      <c r="E11" s="81" t="s">
        <v>81</v>
      </c>
      <c r="G11" s="1" t="s">
        <v>88</v>
      </c>
      <c r="I11" s="345">
        <v>5173299</v>
      </c>
      <c r="J11" s="345"/>
      <c r="K11" s="345">
        <v>33795</v>
      </c>
      <c r="L11" s="345"/>
      <c r="M11" s="345">
        <v>0</v>
      </c>
      <c r="N11" s="345"/>
      <c r="O11" s="345">
        <v>5207094</v>
      </c>
      <c r="Q11" s="347">
        <v>1.6449043216915558E-6</v>
      </c>
      <c r="R11" s="354"/>
    </row>
    <row r="12" spans="1:18" ht="30">
      <c r="A12" s="82" t="s">
        <v>83</v>
      </c>
      <c r="C12" s="1" t="s">
        <v>89</v>
      </c>
      <c r="E12" s="83" t="s">
        <v>81</v>
      </c>
      <c r="G12" s="1" t="s">
        <v>90</v>
      </c>
      <c r="I12" s="345">
        <v>3150910938</v>
      </c>
      <c r="J12" s="345"/>
      <c r="K12" s="345">
        <v>2220158045</v>
      </c>
      <c r="L12" s="345"/>
      <c r="M12" s="345">
        <v>3260250000</v>
      </c>
      <c r="N12" s="345"/>
      <c r="O12" s="345">
        <v>2110818983</v>
      </c>
      <c r="Q12" s="347">
        <v>6.6680095797104391E-4</v>
      </c>
      <c r="R12" s="354"/>
    </row>
    <row r="13" spans="1:18" ht="30">
      <c r="A13" s="84" t="s">
        <v>83</v>
      </c>
      <c r="C13" s="1" t="s">
        <v>91</v>
      </c>
      <c r="E13" s="85" t="s">
        <v>81</v>
      </c>
      <c r="G13" s="1" t="s">
        <v>92</v>
      </c>
      <c r="I13" s="345">
        <v>294270947</v>
      </c>
      <c r="J13" s="345"/>
      <c r="K13" s="345">
        <v>47214495732</v>
      </c>
      <c r="L13" s="345"/>
      <c r="M13" s="345">
        <v>47351602706</v>
      </c>
      <c r="N13" s="345"/>
      <c r="O13" s="345">
        <v>157163973</v>
      </c>
      <c r="Q13" s="347">
        <v>4.9647595837892501E-5</v>
      </c>
      <c r="R13" s="354"/>
    </row>
    <row r="14" spans="1:18" ht="21" thickBot="1">
      <c r="A14" s="86" t="s">
        <v>67</v>
      </c>
      <c r="I14" s="346">
        <f>SUM(I9:$I$13)</f>
        <v>31420657180</v>
      </c>
      <c r="J14" s="345"/>
      <c r="K14" s="346">
        <f>SUM(K9:$K$13)</f>
        <v>163713066434</v>
      </c>
      <c r="L14" s="345"/>
      <c r="M14" s="346">
        <f>SUM(M9:$M$13)</f>
        <v>187319125379</v>
      </c>
      <c r="N14" s="345"/>
      <c r="O14" s="346">
        <f>SUM(O9:$O$13)</f>
        <v>7814598235</v>
      </c>
      <c r="Q14" s="356">
        <f>SUM(Q9:$Q$13)</f>
        <v>2.4686065604029241E-3</v>
      </c>
      <c r="R14" s="354"/>
    </row>
    <row r="15" spans="1:18" ht="15.75" thickTop="1">
      <c r="I15" s="87"/>
      <c r="K15" s="88"/>
      <c r="M15" s="89"/>
      <c r="O15" s="90"/>
      <c r="Q15" s="91"/>
    </row>
    <row r="16" spans="1:18">
      <c r="I16" s="352"/>
      <c r="K16" s="351"/>
      <c r="M16" s="352"/>
      <c r="O16" s="351"/>
    </row>
    <row r="17" spans="9:15">
      <c r="I17" s="352"/>
      <c r="O17" s="351"/>
    </row>
    <row r="18" spans="9:15">
      <c r="I18" s="351"/>
      <c r="O18" s="351"/>
    </row>
    <row r="19" spans="9:15">
      <c r="I19" s="351"/>
      <c r="O19" s="351"/>
    </row>
  </sheetData>
  <mergeCells count="7">
    <mergeCell ref="A1:Q1"/>
    <mergeCell ref="A2:Q2"/>
    <mergeCell ref="A3:Q3"/>
    <mergeCell ref="A5:Q5"/>
    <mergeCell ref="C7:H7"/>
    <mergeCell ref="K7:M7"/>
    <mergeCell ref="O7:Q7"/>
  </mergeCells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2"/>
  <sheetViews>
    <sheetView rightToLeft="1" view="pageBreakPreview" zoomScale="130" zoomScaleNormal="100" zoomScaleSheetLayoutView="130" workbookViewId="0">
      <selection activeCell="A16" sqref="A16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8.5703125" bestFit="1" customWidth="1"/>
    <col min="11" max="11" width="13.28515625" bestFit="1" customWidth="1"/>
  </cols>
  <sheetData>
    <row r="1" spans="1:11" ht="20.100000000000001" customHeight="1">
      <c r="A1" s="416" t="s">
        <v>0</v>
      </c>
      <c r="B1" s="383"/>
      <c r="C1" s="383"/>
      <c r="D1" s="383"/>
      <c r="E1" s="383"/>
      <c r="F1" s="383"/>
      <c r="G1" s="383"/>
      <c r="H1" s="383"/>
      <c r="I1" s="383"/>
    </row>
    <row r="2" spans="1:11" ht="20.100000000000001" customHeight="1">
      <c r="A2" s="417" t="s">
        <v>93</v>
      </c>
      <c r="B2" s="383"/>
      <c r="C2" s="383"/>
      <c r="D2" s="383"/>
      <c r="E2" s="383"/>
      <c r="F2" s="383"/>
      <c r="G2" s="383"/>
      <c r="H2" s="383"/>
      <c r="I2" s="383"/>
    </row>
    <row r="3" spans="1:11" ht="20.100000000000001" customHeight="1">
      <c r="A3" s="418" t="s">
        <v>2</v>
      </c>
      <c r="B3" s="383"/>
      <c r="C3" s="383"/>
      <c r="D3" s="383"/>
      <c r="E3" s="383"/>
      <c r="F3" s="383"/>
      <c r="G3" s="383"/>
      <c r="H3" s="383"/>
      <c r="I3" s="383"/>
    </row>
    <row r="5" spans="1:11" ht="15.75">
      <c r="A5" s="419" t="s">
        <v>94</v>
      </c>
      <c r="B5" s="383"/>
      <c r="C5" s="383"/>
      <c r="D5" s="383"/>
      <c r="E5" s="383"/>
      <c r="F5" s="383"/>
      <c r="G5" s="383"/>
      <c r="H5" s="383"/>
      <c r="I5" s="383"/>
    </row>
    <row r="7" spans="1:11" ht="31.5">
      <c r="A7" s="92" t="s">
        <v>95</v>
      </c>
      <c r="C7" s="93" t="s">
        <v>96</v>
      </c>
      <c r="E7" s="94" t="s">
        <v>76</v>
      </c>
      <c r="G7" s="95" t="s">
        <v>97</v>
      </c>
      <c r="I7" s="96" t="s">
        <v>98</v>
      </c>
    </row>
    <row r="8" spans="1:11" ht="20.25">
      <c r="A8" s="97" t="s">
        <v>99</v>
      </c>
      <c r="C8" s="1" t="s">
        <v>100</v>
      </c>
      <c r="E8" s="345">
        <v>-438048591813</v>
      </c>
      <c r="G8" s="347">
        <f>E8/-437827948903</f>
        <v>1.0005039488926022</v>
      </c>
      <c r="H8" s="348"/>
      <c r="I8" s="347">
        <f>E8/2909058767483</f>
        <v>-0.15058086715519056</v>
      </c>
      <c r="J8" s="345"/>
      <c r="K8" s="350"/>
    </row>
    <row r="9" spans="1:11" ht="20.25">
      <c r="A9" s="98" t="s">
        <v>101</v>
      </c>
      <c r="C9" s="1" t="s">
        <v>102</v>
      </c>
      <c r="E9" s="345">
        <v>49509395</v>
      </c>
      <c r="G9" s="347">
        <f>E9/-437827948903</f>
        <v>-1.1307956726848591E-4</v>
      </c>
      <c r="H9" s="348"/>
      <c r="I9" s="347">
        <f>E9/2909058767483</f>
        <v>1.7019042569166427E-5</v>
      </c>
      <c r="K9" s="350"/>
    </row>
    <row r="10" spans="1:11" ht="20.25">
      <c r="A10" s="99" t="s">
        <v>103</v>
      </c>
      <c r="C10" s="1" t="s">
        <v>104</v>
      </c>
      <c r="E10" s="345">
        <v>544480044</v>
      </c>
      <c r="G10" s="347">
        <f>E10/-437827948903</f>
        <v>-1.2435936201976648E-3</v>
      </c>
      <c r="H10" s="348"/>
      <c r="I10" s="347">
        <f>E10/2909058767483</f>
        <v>1.8716708307378043E-4</v>
      </c>
      <c r="K10" s="350"/>
    </row>
    <row r="11" spans="1:11" ht="21" thickBot="1">
      <c r="A11" s="100" t="s">
        <v>67</v>
      </c>
      <c r="E11" s="346">
        <f>SUM(E8:$E$10)</f>
        <v>-437454602374</v>
      </c>
      <c r="G11" s="349">
        <f>SUM(G8:$G$10)</f>
        <v>0.99914727570513595</v>
      </c>
      <c r="H11" s="348"/>
      <c r="I11" s="349">
        <f>SUM(I8:$I$10)</f>
        <v>-0.1503766810295476</v>
      </c>
    </row>
    <row r="12" spans="1:11" ht="15.75" thickTop="1">
      <c r="E12" s="101"/>
      <c r="G12" s="102"/>
      <c r="I12" s="103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7"/>
  <sheetViews>
    <sheetView rightToLeft="1" view="pageBreakPreview" zoomScale="110" zoomScaleNormal="100" zoomScaleSheetLayoutView="110" workbookViewId="0">
      <selection activeCell="C15" sqref="C15"/>
    </sheetView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85546875" bestFit="1" customWidth="1"/>
    <col min="18" max="18" width="1.42578125" customWidth="1"/>
    <col min="19" max="19" width="18.42578125" customWidth="1"/>
  </cols>
  <sheetData>
    <row r="1" spans="1:19" ht="20.100000000000001" customHeight="1">
      <c r="A1" s="420" t="s">
        <v>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</row>
    <row r="2" spans="1:19" ht="20.100000000000001" customHeight="1">
      <c r="A2" s="421" t="s">
        <v>93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</row>
    <row r="3" spans="1:19" ht="20.100000000000001" customHeight="1">
      <c r="A3" s="422" t="s">
        <v>2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</row>
    <row r="5" spans="1:19" ht="15.75">
      <c r="A5" s="423" t="s">
        <v>105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</row>
    <row r="7" spans="1:19" ht="15.75">
      <c r="C7" s="424" t="s">
        <v>106</v>
      </c>
      <c r="D7" s="392"/>
      <c r="E7" s="392"/>
      <c r="F7" s="392"/>
      <c r="G7" s="392"/>
      <c r="I7" s="425" t="s">
        <v>107</v>
      </c>
      <c r="J7" s="392"/>
      <c r="K7" s="392"/>
      <c r="L7" s="392"/>
      <c r="M7" s="392"/>
      <c r="O7" s="426" t="s">
        <v>7</v>
      </c>
      <c r="P7" s="392"/>
      <c r="Q7" s="392"/>
      <c r="R7" s="392"/>
      <c r="S7" s="392"/>
    </row>
    <row r="8" spans="1:19" ht="47.25">
      <c r="A8" s="104" t="s">
        <v>68</v>
      </c>
      <c r="C8" s="105" t="s">
        <v>108</v>
      </c>
      <c r="E8" s="106" t="s">
        <v>109</v>
      </c>
      <c r="G8" s="107" t="s">
        <v>110</v>
      </c>
      <c r="I8" s="108" t="s">
        <v>111</v>
      </c>
      <c r="K8" s="109" t="s">
        <v>112</v>
      </c>
      <c r="M8" s="110" t="s">
        <v>113</v>
      </c>
      <c r="O8" s="111" t="s">
        <v>111</v>
      </c>
      <c r="Q8" s="112" t="s">
        <v>112</v>
      </c>
      <c r="S8" s="113" t="s">
        <v>113</v>
      </c>
    </row>
    <row r="9" spans="1:19" s="344" customFormat="1" ht="20.25">
      <c r="A9" s="114" t="s">
        <v>159</v>
      </c>
      <c r="C9" s="345">
        <v>0</v>
      </c>
      <c r="E9" s="345">
        <v>0</v>
      </c>
      <c r="G9" s="345">
        <v>0</v>
      </c>
      <c r="I9" s="345">
        <v>0</v>
      </c>
      <c r="J9" s="345">
        <v>0</v>
      </c>
      <c r="K9" s="345">
        <v>0</v>
      </c>
      <c r="L9" s="345">
        <v>0</v>
      </c>
      <c r="M9" s="345">
        <v>0</v>
      </c>
      <c r="O9" s="345">
        <v>8320</v>
      </c>
      <c r="Q9" s="345">
        <v>0</v>
      </c>
      <c r="S9" s="345">
        <f>O9+Q9</f>
        <v>8320</v>
      </c>
    </row>
    <row r="10" spans="1:19" s="344" customFormat="1" ht="20.25">
      <c r="A10" s="114" t="s">
        <v>160</v>
      </c>
      <c r="C10" s="345">
        <v>0</v>
      </c>
      <c r="E10" s="345">
        <v>0</v>
      </c>
      <c r="G10" s="345">
        <v>0</v>
      </c>
      <c r="I10" s="345">
        <v>0</v>
      </c>
      <c r="J10" s="345">
        <v>0</v>
      </c>
      <c r="K10" s="345">
        <v>0</v>
      </c>
      <c r="L10" s="345">
        <v>0</v>
      </c>
      <c r="M10" s="345">
        <v>0</v>
      </c>
      <c r="O10" s="345">
        <v>1660</v>
      </c>
      <c r="Q10" s="345">
        <v>0</v>
      </c>
      <c r="S10" s="345">
        <f t="shared" ref="S10:S14" si="0">O10+Q10</f>
        <v>1660</v>
      </c>
    </row>
    <row r="11" spans="1:19" s="344" customFormat="1" ht="30.75" thickBot="1">
      <c r="A11" s="114" t="s">
        <v>161</v>
      </c>
      <c r="B11" s="359"/>
      <c r="C11" s="345">
        <v>0</v>
      </c>
      <c r="D11" s="359"/>
      <c r="E11" s="345">
        <v>0</v>
      </c>
      <c r="G11" s="345">
        <v>0</v>
      </c>
      <c r="I11" s="345">
        <v>0</v>
      </c>
      <c r="J11" s="345">
        <v>0</v>
      </c>
      <c r="K11" s="345">
        <v>0</v>
      </c>
      <c r="L11" s="345">
        <v>0</v>
      </c>
      <c r="M11" s="345">
        <v>0</v>
      </c>
      <c r="O11" s="345">
        <v>2272</v>
      </c>
      <c r="Q11" s="345">
        <v>0</v>
      </c>
      <c r="S11" s="345">
        <f t="shared" si="0"/>
        <v>2272</v>
      </c>
    </row>
    <row r="12" spans="1:19" s="344" customFormat="1" ht="21" thickBot="1">
      <c r="A12" s="114" t="s">
        <v>162</v>
      </c>
      <c r="B12" s="365"/>
      <c r="C12" s="345">
        <v>0</v>
      </c>
      <c r="D12" s="365"/>
      <c r="E12" s="345">
        <v>0</v>
      </c>
      <c r="G12" s="345">
        <v>0</v>
      </c>
      <c r="I12" s="345">
        <v>0</v>
      </c>
      <c r="J12" s="345">
        <v>0</v>
      </c>
      <c r="K12" s="345">
        <v>0</v>
      </c>
      <c r="L12" s="345">
        <v>0</v>
      </c>
      <c r="M12" s="345">
        <v>0</v>
      </c>
      <c r="O12" s="345">
        <v>6662</v>
      </c>
      <c r="Q12" s="345">
        <v>0</v>
      </c>
      <c r="S12" s="345">
        <f t="shared" si="0"/>
        <v>6662</v>
      </c>
    </row>
    <row r="13" spans="1:19" s="344" customFormat="1" ht="21" thickBot="1">
      <c r="A13" s="114" t="s">
        <v>163</v>
      </c>
      <c r="B13" s="366"/>
      <c r="C13" s="345">
        <v>0</v>
      </c>
      <c r="D13" s="359"/>
      <c r="E13" s="345">
        <v>0</v>
      </c>
      <c r="G13" s="345">
        <v>0</v>
      </c>
      <c r="I13" s="345">
        <v>0</v>
      </c>
      <c r="J13" s="345">
        <v>0</v>
      </c>
      <c r="K13" s="345">
        <v>0</v>
      </c>
      <c r="L13" s="345">
        <v>0</v>
      </c>
      <c r="M13" s="345">
        <v>0</v>
      </c>
      <c r="O13" s="345">
        <v>2959</v>
      </c>
      <c r="Q13" s="345">
        <v>0</v>
      </c>
      <c r="S13" s="345">
        <f t="shared" si="0"/>
        <v>2959</v>
      </c>
    </row>
    <row r="14" spans="1:19" s="344" customFormat="1" ht="20.25">
      <c r="A14" s="114" t="s">
        <v>164</v>
      </c>
      <c r="B14" s="359"/>
      <c r="C14" s="345">
        <v>0</v>
      </c>
      <c r="E14" s="345">
        <v>0</v>
      </c>
      <c r="G14" s="345">
        <v>0</v>
      </c>
      <c r="I14" s="345">
        <v>0</v>
      </c>
      <c r="J14" s="345">
        <v>0</v>
      </c>
      <c r="K14" s="345">
        <v>0</v>
      </c>
      <c r="L14" s="345">
        <v>0</v>
      </c>
      <c r="M14" s="345">
        <v>0</v>
      </c>
      <c r="O14" s="345">
        <v>27338</v>
      </c>
      <c r="Q14" s="345">
        <v>0</v>
      </c>
      <c r="S14" s="345">
        <f t="shared" si="0"/>
        <v>27338</v>
      </c>
    </row>
    <row r="15" spans="1:19" ht="30">
      <c r="A15" s="114" t="s">
        <v>33</v>
      </c>
      <c r="C15" s="1" t="s">
        <v>114</v>
      </c>
      <c r="E15" s="345">
        <v>1316253</v>
      </c>
      <c r="F15" s="345"/>
      <c r="G15" s="345">
        <v>3450</v>
      </c>
      <c r="I15" s="345">
        <v>0</v>
      </c>
      <c r="J15" s="345">
        <v>0</v>
      </c>
      <c r="K15" s="345">
        <v>0</v>
      </c>
      <c r="L15" s="345">
        <v>0</v>
      </c>
      <c r="M15" s="345">
        <v>0</v>
      </c>
      <c r="N15" s="345"/>
      <c r="O15" s="345">
        <v>4541072850</v>
      </c>
      <c r="P15" s="345"/>
      <c r="Q15" s="345">
        <v>-425637492</v>
      </c>
      <c r="R15" s="345"/>
      <c r="S15" s="345">
        <f>O15+Q15</f>
        <v>4115435358</v>
      </c>
    </row>
    <row r="16" spans="1:19" ht="21" thickBot="1">
      <c r="A16" s="115" t="s">
        <v>67</v>
      </c>
      <c r="I16" s="346">
        <f>SUM(I15:$I$15)</f>
        <v>0</v>
      </c>
      <c r="J16" s="345"/>
      <c r="K16" s="346">
        <f>SUM(K15:$K$15)</f>
        <v>0</v>
      </c>
      <c r="L16" s="345"/>
      <c r="M16" s="346">
        <f>SUM(M15:$M$15)</f>
        <v>0</v>
      </c>
      <c r="N16" s="345"/>
      <c r="O16" s="346">
        <f>SUM(O9:$O$15)</f>
        <v>4541122061</v>
      </c>
      <c r="P16" s="345"/>
      <c r="Q16" s="346">
        <f>SUM(Q9:$Q$15)</f>
        <v>-425637492</v>
      </c>
      <c r="R16" s="345"/>
      <c r="S16" s="346">
        <f>SUM(S9:$S$15)</f>
        <v>4115484569</v>
      </c>
    </row>
    <row r="17" spans="9:19" ht="15.75" thickTop="1">
      <c r="I17" s="116"/>
      <c r="K17" s="117"/>
      <c r="M17" s="118"/>
      <c r="O17" s="119"/>
      <c r="Q17" s="120"/>
      <c r="S17" s="121"/>
    </row>
  </sheetData>
  <mergeCells count="7">
    <mergeCell ref="A1:S1"/>
    <mergeCell ref="A2:S2"/>
    <mergeCell ref="A3:S3"/>
    <mergeCell ref="A5:S5"/>
    <mergeCell ref="C7:G7"/>
    <mergeCell ref="I7:M7"/>
    <mergeCell ref="O7:S7"/>
  </mergeCells>
  <hyperlinks>
    <hyperlink ref="A10" r:id="rId1" display="https://bsf3.irbroker.com/detailLedgerReport.do?method=detailLedgerList&amp;activity=detail-ledger-report&amp;dll.fund-id=1&amp;dll.start-dl-number=7000023&amp;dll.end-dl-number=7000023&amp;dll.start-voucher-number=&amp;dll.end-voucher-number=&amp;dll.start-voucher-temp-number=&amp;dll.end-voucher-temp-number=&amp;dll.start-date=1400/08/01&amp;dll.end-date=1400/10/30&amp;dll.start-sl-number=4210&amp;dll.end-sl-number=4210&amp;dll.without-final-deals=0&amp;dll.by-opening-quotes=0&amp;dll.by-closing-function=0&amp;dll.by-closing-quotes=0&amp;dll.by-definitive-documents=0&amp;dll.branch-id=" xr:uid="{5D01F38E-4870-4352-8812-0E6C711C31C7}"/>
    <hyperlink ref="A12" r:id="rId2" display="https://bsf3.irbroker.com/detailLedgerReport.do?method=detailLedgerList&amp;activity=detail-ledger-report&amp;dll.fund-id=1&amp;dll.start-dl-number=7000110&amp;dll.end-dl-number=7000110&amp;dll.start-voucher-number=&amp;dll.end-voucher-number=&amp;dll.start-voucher-temp-number=&amp;dll.end-voucher-temp-number=&amp;dll.start-date=1400/08/01&amp;dll.end-date=1400/10/30&amp;dll.start-sl-number=4210&amp;dll.end-sl-number=4210&amp;dll.without-final-deals=0&amp;dll.by-opening-quotes=0&amp;dll.by-closing-function=0&amp;dll.by-closing-quotes=0&amp;dll.by-definitive-documents=0&amp;dll.branch-id=" xr:uid="{31449BA9-62CA-4500-B3E8-31B0FBD594CC}"/>
  </hyperlinks>
  <pageMargins left="0.7" right="0.7" top="0.75" bottom="0.75" header="0.3" footer="0.3"/>
  <pageSetup paperSize="9" scale="78" fitToHeight="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6"/>
  <sheetViews>
    <sheetView rightToLeft="1" view="pageBreakPreview" zoomScale="110" zoomScaleNormal="100" zoomScaleSheetLayoutView="110" workbookViewId="0">
      <selection activeCell="K13" sqref="K13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8.42578125" customWidth="1"/>
    <col min="8" max="8" width="1.42578125" customWidth="1"/>
    <col min="9" max="9" width="14.140625" customWidth="1"/>
    <col min="10" max="10" width="1.42578125" customWidth="1"/>
    <col min="11" max="11" width="18.42578125" customWidth="1"/>
    <col min="12" max="12" width="1.42578125" customWidth="1"/>
    <col min="13" max="13" width="18.42578125" customWidth="1"/>
    <col min="14" max="14" width="1.42578125" customWidth="1"/>
    <col min="15" max="15" width="14.140625" customWidth="1"/>
    <col min="16" max="16" width="1.42578125" customWidth="1"/>
    <col min="17" max="17" width="18.42578125" customWidth="1"/>
  </cols>
  <sheetData>
    <row r="1" spans="1:17" ht="20.100000000000001" customHeight="1">
      <c r="A1" s="427" t="s">
        <v>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</row>
    <row r="2" spans="1:17" ht="20.100000000000001" customHeight="1">
      <c r="A2" s="428" t="s">
        <v>93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</row>
    <row r="3" spans="1:17" ht="20.100000000000001" customHeight="1">
      <c r="A3" s="429" t="s">
        <v>2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</row>
    <row r="5" spans="1:17" ht="15.75">
      <c r="A5" s="430" t="s">
        <v>115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</row>
    <row r="7" spans="1:17" ht="15.75">
      <c r="G7" s="431" t="s">
        <v>107</v>
      </c>
      <c r="H7" s="392"/>
      <c r="I7" s="392"/>
      <c r="J7" s="392"/>
      <c r="K7" s="392"/>
      <c r="M7" s="432" t="s">
        <v>7</v>
      </c>
      <c r="N7" s="392"/>
      <c r="O7" s="392"/>
      <c r="P7" s="392"/>
      <c r="Q7" s="392"/>
    </row>
    <row r="8" spans="1:17" ht="31.5">
      <c r="A8" s="122" t="s">
        <v>95</v>
      </c>
      <c r="C8" s="123" t="s">
        <v>116</v>
      </c>
      <c r="E8" s="124" t="s">
        <v>69</v>
      </c>
      <c r="G8" s="125" t="s">
        <v>117</v>
      </c>
      <c r="I8" s="126" t="s">
        <v>112</v>
      </c>
      <c r="K8" s="127" t="s">
        <v>118</v>
      </c>
      <c r="M8" s="128" t="s">
        <v>117</v>
      </c>
      <c r="O8" s="129" t="s">
        <v>112</v>
      </c>
      <c r="Q8" s="130" t="s">
        <v>118</v>
      </c>
    </row>
    <row r="9" spans="1:17" ht="30">
      <c r="A9" s="131" t="s">
        <v>119</v>
      </c>
      <c r="C9" s="1" t="s">
        <v>120</v>
      </c>
      <c r="E9" s="1" t="s">
        <v>121</v>
      </c>
      <c r="F9" s="345"/>
      <c r="G9" s="345">
        <v>62164</v>
      </c>
      <c r="H9" s="345"/>
      <c r="I9" s="345">
        <v>0</v>
      </c>
      <c r="J9" s="345"/>
      <c r="K9" s="345">
        <v>62164</v>
      </c>
      <c r="L9" s="345"/>
      <c r="M9" s="345">
        <v>21686338</v>
      </c>
      <c r="N9" s="345"/>
      <c r="O9" s="345">
        <v>0</v>
      </c>
      <c r="P9" s="345"/>
      <c r="Q9" s="345">
        <v>21686338</v>
      </c>
    </row>
    <row r="10" spans="1:17" ht="30">
      <c r="A10" s="132" t="s">
        <v>122</v>
      </c>
      <c r="C10" s="1" t="s">
        <v>123</v>
      </c>
      <c r="E10" s="1" t="s">
        <v>121</v>
      </c>
      <c r="F10" s="345"/>
      <c r="G10" s="345">
        <v>458045</v>
      </c>
      <c r="H10" s="345"/>
      <c r="I10" s="345">
        <v>0</v>
      </c>
      <c r="J10" s="345"/>
      <c r="K10" s="345">
        <v>458045</v>
      </c>
      <c r="L10" s="345"/>
      <c r="M10" s="345">
        <v>11231629</v>
      </c>
      <c r="N10" s="345"/>
      <c r="O10" s="345">
        <v>0</v>
      </c>
      <c r="P10" s="345"/>
      <c r="Q10" s="345">
        <v>11231629</v>
      </c>
    </row>
    <row r="11" spans="1:17" ht="30">
      <c r="A11" s="133" t="s">
        <v>124</v>
      </c>
      <c r="C11" s="1" t="s">
        <v>120</v>
      </c>
      <c r="E11" s="1" t="s">
        <v>121</v>
      </c>
      <c r="F11" s="345"/>
      <c r="G11" s="345">
        <v>3143901</v>
      </c>
      <c r="H11" s="345"/>
      <c r="I11" s="345">
        <v>0</v>
      </c>
      <c r="J11" s="345"/>
      <c r="K11" s="345">
        <v>3143901</v>
      </c>
      <c r="L11" s="345"/>
      <c r="M11" s="345">
        <v>13760980</v>
      </c>
      <c r="N11" s="345"/>
      <c r="O11" s="345">
        <v>0</v>
      </c>
      <c r="P11" s="345"/>
      <c r="Q11" s="345">
        <v>13760980</v>
      </c>
    </row>
    <row r="12" spans="1:17" ht="30">
      <c r="A12" s="134" t="s">
        <v>125</v>
      </c>
      <c r="C12" s="1" t="s">
        <v>120</v>
      </c>
      <c r="E12" s="1" t="s">
        <v>121</v>
      </c>
      <c r="F12" s="345"/>
      <c r="G12" s="345">
        <v>0</v>
      </c>
      <c r="H12" s="345"/>
      <c r="I12" s="345">
        <v>0</v>
      </c>
      <c r="J12" s="345"/>
      <c r="K12" s="345">
        <v>0</v>
      </c>
      <c r="L12" s="345"/>
      <c r="M12" s="345">
        <v>2830448</v>
      </c>
      <c r="N12" s="345"/>
      <c r="O12" s="345">
        <v>0</v>
      </c>
      <c r="P12" s="345"/>
      <c r="Q12" s="345">
        <v>2830448</v>
      </c>
    </row>
    <row r="13" spans="1:17" ht="21" thickBot="1">
      <c r="A13" s="135" t="s">
        <v>67</v>
      </c>
      <c r="F13" s="345"/>
      <c r="G13" s="346">
        <f>SUM(G9:$G$12)</f>
        <v>3664110</v>
      </c>
      <c r="H13" s="345"/>
      <c r="I13" s="346">
        <f>SUM(I9:$I$12)</f>
        <v>0</v>
      </c>
      <c r="J13" s="345"/>
      <c r="K13" s="346">
        <f>SUM(K9:$K$12)</f>
        <v>3664110</v>
      </c>
      <c r="L13" s="345"/>
      <c r="M13" s="346">
        <f>SUM(M9:$M$12)</f>
        <v>49509395</v>
      </c>
      <c r="N13" s="345"/>
      <c r="O13" s="346">
        <f>SUM(O9:$O$12)</f>
        <v>0</v>
      </c>
      <c r="P13" s="345"/>
      <c r="Q13" s="346">
        <f>SUM(Q9:$Q$12)</f>
        <v>49509395</v>
      </c>
    </row>
    <row r="14" spans="1:17" ht="16.5" thickTop="1" thickBot="1">
      <c r="G14" s="136"/>
      <c r="I14" s="137"/>
      <c r="K14" s="138"/>
      <c r="M14" s="139"/>
      <c r="O14" s="140"/>
      <c r="Q14" s="141"/>
    </row>
    <row r="15" spans="1:17" ht="15.75" thickBot="1">
      <c r="G15" s="368"/>
      <c r="H15" s="359"/>
      <c r="I15" s="359"/>
      <c r="J15" s="359"/>
      <c r="K15" s="359"/>
      <c r="L15" s="359"/>
      <c r="M15" s="368"/>
    </row>
    <row r="16" spans="1:17">
      <c r="G16" s="359"/>
      <c r="H16" s="359"/>
      <c r="I16" s="359"/>
      <c r="J16" s="359"/>
      <c r="K16" s="359"/>
      <c r="L16" s="359"/>
      <c r="M16" s="359"/>
    </row>
  </sheetData>
  <mergeCells count="6">
    <mergeCell ref="A1:Q1"/>
    <mergeCell ref="A2:Q2"/>
    <mergeCell ref="A3:Q3"/>
    <mergeCell ref="A5:Q5"/>
    <mergeCell ref="G7:K7"/>
    <mergeCell ref="M7:Q7"/>
  </mergeCells>
  <pageMargins left="0.7" right="0.7" top="0.75" bottom="0.75" header="0.3" footer="0.3"/>
  <pageSetup paperSize="9"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42"/>
  <sheetViews>
    <sheetView rightToLeft="1" view="pageBreakPreview" topLeftCell="A14" zoomScaleNormal="100" zoomScaleSheetLayoutView="100" workbookViewId="0">
      <selection activeCell="AC14" sqref="AC14"/>
    </sheetView>
  </sheetViews>
  <sheetFormatPr defaultRowHeight="15"/>
  <cols>
    <col min="1" max="1" width="21.28515625" customWidth="1"/>
    <col min="2" max="2" width="1.42578125" customWidth="1"/>
    <col min="3" max="3" width="12.7109375" customWidth="1"/>
    <col min="4" max="4" width="1.42578125" customWidth="1"/>
    <col min="5" max="5" width="17" customWidth="1"/>
    <col min="6" max="6" width="1.42578125" customWidth="1"/>
    <col min="7" max="7" width="17" customWidth="1"/>
    <col min="8" max="8" width="1.42578125" customWidth="1"/>
    <col min="9" max="9" width="17" customWidth="1"/>
    <col min="10" max="10" width="1.42578125" customWidth="1"/>
    <col min="11" max="11" width="12.7109375" customWidth="1"/>
    <col min="12" max="12" width="1.42578125" customWidth="1"/>
    <col min="13" max="13" width="17" customWidth="1"/>
    <col min="14" max="14" width="1.42578125" customWidth="1"/>
    <col min="15" max="15" width="17" customWidth="1"/>
    <col min="16" max="16" width="1.42578125" customWidth="1"/>
    <col min="17" max="17" width="17" customWidth="1"/>
  </cols>
  <sheetData>
    <row r="1" spans="1:17" ht="20.100000000000001" customHeight="1">
      <c r="A1" s="436" t="s">
        <v>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</row>
    <row r="2" spans="1:17" ht="20.100000000000001" customHeight="1">
      <c r="A2" s="437" t="s">
        <v>93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</row>
    <row r="3" spans="1:17" ht="20.100000000000001" customHeight="1">
      <c r="A3" s="438" t="s">
        <v>2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</row>
    <row r="5" spans="1:17" ht="15.75">
      <c r="A5" s="439" t="s">
        <v>126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</row>
    <row r="7" spans="1:17" ht="15.75">
      <c r="C7" s="440" t="s">
        <v>107</v>
      </c>
      <c r="D7" s="392"/>
      <c r="E7" s="392"/>
      <c r="F7" s="392"/>
      <c r="G7" s="392"/>
      <c r="H7" s="392"/>
      <c r="I7" s="392"/>
      <c r="K7" s="441" t="s">
        <v>7</v>
      </c>
      <c r="L7" s="392"/>
      <c r="M7" s="392"/>
      <c r="N7" s="392"/>
      <c r="O7" s="392"/>
      <c r="P7" s="392"/>
      <c r="Q7" s="392"/>
    </row>
    <row r="8" spans="1:17" ht="31.5">
      <c r="A8" s="142" t="s">
        <v>95</v>
      </c>
      <c r="C8" s="143" t="s">
        <v>9</v>
      </c>
      <c r="E8" s="144" t="s">
        <v>11</v>
      </c>
      <c r="G8" s="145" t="s">
        <v>127</v>
      </c>
      <c r="I8" s="146" t="s">
        <v>128</v>
      </c>
      <c r="K8" s="147" t="s">
        <v>9</v>
      </c>
      <c r="M8" s="148" t="s">
        <v>11</v>
      </c>
      <c r="O8" s="149" t="s">
        <v>127</v>
      </c>
      <c r="Q8" s="150" t="s">
        <v>128</v>
      </c>
    </row>
    <row r="9" spans="1:17" ht="20.25">
      <c r="A9" s="151" t="s">
        <v>18</v>
      </c>
      <c r="C9" s="345">
        <v>17506567</v>
      </c>
      <c r="D9" s="345"/>
      <c r="E9" s="345">
        <v>21138599532</v>
      </c>
      <c r="F9" s="345"/>
      <c r="G9" s="345">
        <v>24115020711</v>
      </c>
      <c r="H9" s="345"/>
      <c r="I9" s="345">
        <v>-2976421179</v>
      </c>
      <c r="J9" s="345"/>
      <c r="K9" s="345">
        <v>37578359</v>
      </c>
      <c r="L9" s="345"/>
      <c r="M9" s="345">
        <v>50739219574</v>
      </c>
      <c r="N9" s="345"/>
      <c r="O9" s="345">
        <v>51731488001</v>
      </c>
      <c r="P9" s="345"/>
      <c r="Q9" s="345">
        <v>-992268427</v>
      </c>
    </row>
    <row r="10" spans="1:17" ht="20.25">
      <c r="A10" s="152" t="s">
        <v>20</v>
      </c>
      <c r="C10" s="345">
        <v>776923</v>
      </c>
      <c r="D10" s="345"/>
      <c r="E10" s="345">
        <v>4965891028</v>
      </c>
      <c r="F10" s="345"/>
      <c r="G10" s="345">
        <v>4333772879</v>
      </c>
      <c r="H10" s="345"/>
      <c r="I10" s="345">
        <v>632118149</v>
      </c>
      <c r="J10" s="345"/>
      <c r="K10" s="345">
        <v>776923</v>
      </c>
      <c r="L10" s="345"/>
      <c r="M10" s="345">
        <v>4965891028</v>
      </c>
      <c r="N10" s="345"/>
      <c r="O10" s="345">
        <v>4333772879</v>
      </c>
      <c r="P10" s="345"/>
      <c r="Q10" s="345">
        <v>632118149</v>
      </c>
    </row>
    <row r="11" spans="1:17" ht="20.25">
      <c r="A11" s="153" t="s">
        <v>24</v>
      </c>
      <c r="C11" s="345">
        <v>0</v>
      </c>
      <c r="D11" s="345">
        <v>0</v>
      </c>
      <c r="E11" s="345">
        <v>0</v>
      </c>
      <c r="F11" s="345">
        <v>0</v>
      </c>
      <c r="G11" s="345">
        <v>0</v>
      </c>
      <c r="H11" s="345">
        <v>0</v>
      </c>
      <c r="I11" s="345">
        <v>0</v>
      </c>
      <c r="J11" s="345"/>
      <c r="K11" s="345">
        <v>100000</v>
      </c>
      <c r="L11" s="345"/>
      <c r="M11" s="345">
        <v>1123138812</v>
      </c>
      <c r="N11" s="345"/>
      <c r="O11" s="345">
        <v>1143346413</v>
      </c>
      <c r="P11" s="345"/>
      <c r="Q11" s="345">
        <v>-20207601</v>
      </c>
    </row>
    <row r="12" spans="1:17" ht="20.25">
      <c r="A12" s="358" t="s">
        <v>28</v>
      </c>
      <c r="B12" s="359"/>
      <c r="C12" s="355">
        <v>62000000</v>
      </c>
      <c r="D12" s="355"/>
      <c r="E12" s="355">
        <v>62000000000</v>
      </c>
      <c r="F12" s="355"/>
      <c r="G12" s="355">
        <v>62000000000</v>
      </c>
      <c r="H12" s="355"/>
      <c r="I12" s="355">
        <v>0</v>
      </c>
      <c r="J12" s="355"/>
      <c r="K12" s="355">
        <v>62000000</v>
      </c>
      <c r="L12" s="355"/>
      <c r="M12" s="355">
        <v>62000000000</v>
      </c>
      <c r="N12" s="355"/>
      <c r="O12" s="355">
        <v>62000000000</v>
      </c>
      <c r="P12" s="355"/>
      <c r="Q12" s="355">
        <v>0</v>
      </c>
    </row>
    <row r="13" spans="1:17" ht="30">
      <c r="A13" s="154" t="s">
        <v>32</v>
      </c>
      <c r="C13" s="345">
        <v>13000</v>
      </c>
      <c r="D13" s="345"/>
      <c r="E13" s="345">
        <v>1448799270</v>
      </c>
      <c r="F13" s="345"/>
      <c r="G13" s="345">
        <v>1295184687</v>
      </c>
      <c r="H13" s="345"/>
      <c r="I13" s="345">
        <v>153614583</v>
      </c>
      <c r="J13" s="345"/>
      <c r="K13" s="345">
        <v>499450</v>
      </c>
      <c r="L13" s="345"/>
      <c r="M13" s="345">
        <v>55981279659</v>
      </c>
      <c r="N13" s="345"/>
      <c r="O13" s="345">
        <v>49758086211</v>
      </c>
      <c r="P13" s="345"/>
      <c r="Q13" s="345">
        <v>6223193448</v>
      </c>
    </row>
    <row r="14" spans="1:17" ht="20.25">
      <c r="A14" s="155" t="s">
        <v>33</v>
      </c>
      <c r="C14" s="345"/>
      <c r="D14" s="345"/>
      <c r="E14" s="345"/>
      <c r="F14" s="345"/>
      <c r="G14" s="345"/>
      <c r="H14" s="345"/>
      <c r="I14" s="345"/>
      <c r="J14" s="345"/>
      <c r="K14" s="345">
        <v>100000</v>
      </c>
      <c r="L14" s="345"/>
      <c r="M14" s="345">
        <v>3552436493</v>
      </c>
      <c r="N14" s="345"/>
      <c r="O14" s="345">
        <v>3634255963</v>
      </c>
      <c r="P14" s="345"/>
      <c r="Q14" s="345">
        <v>-81819470</v>
      </c>
    </row>
    <row r="15" spans="1:17" ht="20.25">
      <c r="A15" s="156" t="s">
        <v>36</v>
      </c>
      <c r="C15" s="345">
        <v>584790</v>
      </c>
      <c r="D15" s="345"/>
      <c r="E15" s="345">
        <v>8923116204</v>
      </c>
      <c r="F15" s="345"/>
      <c r="G15" s="345">
        <v>9156847398</v>
      </c>
      <c r="H15" s="345"/>
      <c r="I15" s="345">
        <v>-233731194</v>
      </c>
      <c r="J15" s="345"/>
      <c r="K15" s="345">
        <v>1862213</v>
      </c>
      <c r="L15" s="345"/>
      <c r="M15" s="345">
        <v>27372137445</v>
      </c>
      <c r="N15" s="345"/>
      <c r="O15" s="345">
        <v>29528653043</v>
      </c>
      <c r="P15" s="345"/>
      <c r="Q15" s="345">
        <v>-2156515598</v>
      </c>
    </row>
    <row r="16" spans="1:17" ht="30">
      <c r="A16" s="157" t="s">
        <v>129</v>
      </c>
      <c r="C16" s="345">
        <v>0</v>
      </c>
      <c r="D16" s="345">
        <v>0</v>
      </c>
      <c r="E16" s="345">
        <v>0</v>
      </c>
      <c r="F16" s="345">
        <v>0</v>
      </c>
      <c r="G16" s="345">
        <v>0</v>
      </c>
      <c r="H16" s="345">
        <v>0</v>
      </c>
      <c r="I16" s="345">
        <v>0</v>
      </c>
      <c r="J16" s="345"/>
      <c r="K16" s="345">
        <v>3400000</v>
      </c>
      <c r="L16" s="345"/>
      <c r="M16" s="345">
        <v>48405912547</v>
      </c>
      <c r="N16" s="345"/>
      <c r="O16" s="345">
        <v>57233946987</v>
      </c>
      <c r="P16" s="345"/>
      <c r="Q16" s="345">
        <v>-8828034440</v>
      </c>
    </row>
    <row r="17" spans="1:17" ht="30">
      <c r="A17" s="158" t="s">
        <v>37</v>
      </c>
      <c r="C17" s="345">
        <v>2490000</v>
      </c>
      <c r="D17" s="345"/>
      <c r="E17" s="345">
        <v>23150224089</v>
      </c>
      <c r="F17" s="345"/>
      <c r="G17" s="345">
        <v>26692431888</v>
      </c>
      <c r="H17" s="345"/>
      <c r="I17" s="345">
        <v>-3542207799</v>
      </c>
      <c r="J17" s="345"/>
      <c r="K17" s="345">
        <v>5290000</v>
      </c>
      <c r="L17" s="345"/>
      <c r="M17" s="345">
        <v>49557465566</v>
      </c>
      <c r="N17" s="345"/>
      <c r="O17" s="345">
        <v>56705774245</v>
      </c>
      <c r="P17" s="345"/>
      <c r="Q17" s="345">
        <v>-7148308679</v>
      </c>
    </row>
    <row r="18" spans="1:17" ht="20.25">
      <c r="A18" s="159" t="s">
        <v>38</v>
      </c>
      <c r="C18" s="345">
        <v>994653</v>
      </c>
      <c r="D18" s="345"/>
      <c r="E18" s="345">
        <v>9491072844</v>
      </c>
      <c r="F18" s="345"/>
      <c r="G18" s="345">
        <v>11234541747</v>
      </c>
      <c r="H18" s="345"/>
      <c r="I18" s="345">
        <v>-1743468903</v>
      </c>
      <c r="J18" s="345"/>
      <c r="K18" s="345">
        <v>994653</v>
      </c>
      <c r="L18" s="345"/>
      <c r="M18" s="345">
        <v>9491072844</v>
      </c>
      <c r="N18" s="345"/>
      <c r="O18" s="345">
        <v>11234541747</v>
      </c>
      <c r="P18" s="345"/>
      <c r="Q18" s="345">
        <v>-1743468903</v>
      </c>
    </row>
    <row r="19" spans="1:17" ht="20.25">
      <c r="A19" s="160" t="s">
        <v>40</v>
      </c>
      <c r="C19" s="345">
        <v>0</v>
      </c>
      <c r="D19" s="345"/>
      <c r="E19" s="345">
        <v>0</v>
      </c>
      <c r="F19" s="345">
        <v>0</v>
      </c>
      <c r="G19" s="345">
        <v>0</v>
      </c>
      <c r="H19" s="345">
        <v>0</v>
      </c>
      <c r="I19" s="345">
        <v>0</v>
      </c>
      <c r="J19" s="345"/>
      <c r="K19" s="345">
        <v>77995</v>
      </c>
      <c r="L19" s="345"/>
      <c r="M19" s="345">
        <v>1590595093</v>
      </c>
      <c r="N19" s="345"/>
      <c r="O19" s="345">
        <v>1480623814</v>
      </c>
      <c r="P19" s="345"/>
      <c r="Q19" s="345">
        <v>109971279</v>
      </c>
    </row>
    <row r="20" spans="1:17" ht="30">
      <c r="A20" s="161" t="s">
        <v>42</v>
      </c>
      <c r="C20" s="345">
        <v>0</v>
      </c>
      <c r="D20" s="345"/>
      <c r="E20" s="345">
        <v>0</v>
      </c>
      <c r="F20" s="345">
        <v>0</v>
      </c>
      <c r="G20" s="345">
        <v>0</v>
      </c>
      <c r="H20" s="345">
        <v>0</v>
      </c>
      <c r="I20" s="345">
        <v>0</v>
      </c>
      <c r="J20" s="345"/>
      <c r="K20" s="345">
        <v>303736</v>
      </c>
      <c r="L20" s="345"/>
      <c r="M20" s="345">
        <v>8012261779</v>
      </c>
      <c r="N20" s="345"/>
      <c r="O20" s="345">
        <v>10263815193</v>
      </c>
      <c r="P20" s="345"/>
      <c r="Q20" s="345">
        <v>-2251553414</v>
      </c>
    </row>
    <row r="21" spans="1:17" ht="30">
      <c r="A21" s="162" t="s">
        <v>43</v>
      </c>
      <c r="C21" s="345">
        <v>100000</v>
      </c>
      <c r="D21" s="345"/>
      <c r="E21" s="345">
        <v>1053693012</v>
      </c>
      <c r="F21" s="345"/>
      <c r="G21" s="345">
        <v>1223332862</v>
      </c>
      <c r="H21" s="345"/>
      <c r="I21" s="345">
        <v>-169639850</v>
      </c>
      <c r="J21" s="345"/>
      <c r="K21" s="345">
        <v>500000</v>
      </c>
      <c r="L21" s="345"/>
      <c r="M21" s="345">
        <v>5400826046</v>
      </c>
      <c r="N21" s="345"/>
      <c r="O21" s="345">
        <v>6115872036</v>
      </c>
      <c r="P21" s="345"/>
      <c r="Q21" s="345">
        <v>-715045990</v>
      </c>
    </row>
    <row r="22" spans="1:17" ht="20.25">
      <c r="A22" s="163" t="s">
        <v>46</v>
      </c>
      <c r="C22" s="345">
        <v>2445459</v>
      </c>
      <c r="D22" s="345"/>
      <c r="E22" s="345">
        <v>15198537829</v>
      </c>
      <c r="F22" s="345"/>
      <c r="G22" s="345">
        <v>16783584675</v>
      </c>
      <c r="H22" s="345"/>
      <c r="I22" s="345">
        <v>-1585046846</v>
      </c>
      <c r="J22" s="345"/>
      <c r="K22" s="345">
        <v>5745459</v>
      </c>
      <c r="L22" s="345"/>
      <c r="M22" s="345">
        <v>48628223688</v>
      </c>
      <c r="N22" s="345"/>
      <c r="O22" s="345">
        <v>51870815172</v>
      </c>
      <c r="P22" s="345"/>
      <c r="Q22" s="345">
        <v>-3242591484</v>
      </c>
    </row>
    <row r="23" spans="1:17" ht="20.25">
      <c r="A23" s="164" t="s">
        <v>47</v>
      </c>
      <c r="C23" s="345">
        <v>200000</v>
      </c>
      <c r="D23" s="345"/>
      <c r="E23" s="345">
        <v>2200826742</v>
      </c>
      <c r="F23" s="345"/>
      <c r="G23" s="345">
        <v>2084272242</v>
      </c>
      <c r="H23" s="345"/>
      <c r="I23" s="345">
        <v>116554500</v>
      </c>
      <c r="J23" s="345"/>
      <c r="K23" s="345">
        <v>2158544</v>
      </c>
      <c r="L23" s="345"/>
      <c r="M23" s="345">
        <v>23405455589</v>
      </c>
      <c r="N23" s="345"/>
      <c r="O23" s="345">
        <v>22497046586</v>
      </c>
      <c r="P23" s="345"/>
      <c r="Q23" s="345">
        <v>908409003</v>
      </c>
    </row>
    <row r="24" spans="1:17" ht="20.25">
      <c r="A24" s="165" t="s">
        <v>50</v>
      </c>
      <c r="C24" s="345">
        <v>900000</v>
      </c>
      <c r="D24" s="345"/>
      <c r="E24" s="345">
        <v>14549536025</v>
      </c>
      <c r="F24" s="345"/>
      <c r="G24" s="345">
        <v>16817229749</v>
      </c>
      <c r="H24" s="345"/>
      <c r="I24" s="345">
        <v>-2267693724</v>
      </c>
      <c r="J24" s="345"/>
      <c r="K24" s="345">
        <v>1045492</v>
      </c>
      <c r="L24" s="345"/>
      <c r="M24" s="345">
        <v>17278346487</v>
      </c>
      <c r="N24" s="345"/>
      <c r="O24" s="345">
        <v>19533610520</v>
      </c>
      <c r="P24" s="345"/>
      <c r="Q24" s="345">
        <v>-2255264033</v>
      </c>
    </row>
    <row r="25" spans="1:17" ht="20.25">
      <c r="A25" s="166" t="s">
        <v>54</v>
      </c>
      <c r="C25" s="345">
        <v>1100000</v>
      </c>
      <c r="D25" s="345"/>
      <c r="E25" s="345">
        <v>8091567044</v>
      </c>
      <c r="F25" s="345"/>
      <c r="G25" s="345">
        <v>7348790119</v>
      </c>
      <c r="H25" s="345"/>
      <c r="I25" s="345">
        <v>742776925</v>
      </c>
      <c r="J25" s="345"/>
      <c r="K25" s="345">
        <v>1100000</v>
      </c>
      <c r="L25" s="345"/>
      <c r="M25" s="345">
        <v>8091567044</v>
      </c>
      <c r="N25" s="345"/>
      <c r="O25" s="345">
        <v>7348790119</v>
      </c>
      <c r="P25" s="345"/>
      <c r="Q25" s="345">
        <v>742776925</v>
      </c>
    </row>
    <row r="26" spans="1:17" ht="20.25">
      <c r="A26" s="167" t="s">
        <v>55</v>
      </c>
      <c r="C26" s="345">
        <v>0</v>
      </c>
      <c r="D26" s="345">
        <v>0</v>
      </c>
      <c r="E26" s="345">
        <v>0</v>
      </c>
      <c r="F26" s="345">
        <v>0</v>
      </c>
      <c r="G26" s="345">
        <v>0</v>
      </c>
      <c r="H26" s="345">
        <v>0</v>
      </c>
      <c r="I26" s="345">
        <v>0</v>
      </c>
      <c r="J26" s="345"/>
      <c r="K26" s="345">
        <v>3209000</v>
      </c>
      <c r="L26" s="345"/>
      <c r="M26" s="345">
        <v>32720179605</v>
      </c>
      <c r="N26" s="345"/>
      <c r="O26" s="345">
        <v>37700238731</v>
      </c>
      <c r="P26" s="345"/>
      <c r="Q26" s="345">
        <v>-4980059126</v>
      </c>
    </row>
    <row r="27" spans="1:17" ht="20.25">
      <c r="A27" s="168" t="s">
        <v>59</v>
      </c>
      <c r="C27" s="345">
        <v>1563470</v>
      </c>
      <c r="D27" s="345"/>
      <c r="E27" s="345">
        <v>49183513141</v>
      </c>
      <c r="F27" s="345"/>
      <c r="G27" s="345">
        <v>54458922785</v>
      </c>
      <c r="H27" s="345"/>
      <c r="I27" s="345">
        <v>-5275409644</v>
      </c>
      <c r="J27" s="345"/>
      <c r="K27" s="345">
        <v>4829093</v>
      </c>
      <c r="L27" s="345"/>
      <c r="M27" s="345">
        <v>151962925424</v>
      </c>
      <c r="N27" s="345"/>
      <c r="O27" s="345">
        <v>168207088694</v>
      </c>
      <c r="P27" s="345"/>
      <c r="Q27" s="345">
        <v>-16244163270</v>
      </c>
    </row>
    <row r="28" spans="1:17" ht="20.25">
      <c r="A28" s="169" t="s">
        <v>60</v>
      </c>
      <c r="C28" s="345">
        <v>0</v>
      </c>
      <c r="D28" s="345">
        <v>0</v>
      </c>
      <c r="E28" s="345">
        <v>0</v>
      </c>
      <c r="F28" s="345">
        <v>0</v>
      </c>
      <c r="G28" s="345">
        <v>0</v>
      </c>
      <c r="H28" s="345">
        <v>0</v>
      </c>
      <c r="I28" s="345">
        <v>0</v>
      </c>
      <c r="J28" s="345"/>
      <c r="K28" s="345">
        <v>41280</v>
      </c>
      <c r="L28" s="345"/>
      <c r="M28" s="345">
        <v>3930556157</v>
      </c>
      <c r="N28" s="345"/>
      <c r="O28" s="345">
        <v>4311681939</v>
      </c>
      <c r="P28" s="345"/>
      <c r="Q28" s="345">
        <v>-381125782</v>
      </c>
    </row>
    <row r="29" spans="1:17" ht="20.25">
      <c r="A29" s="170" t="s">
        <v>62</v>
      </c>
      <c r="C29" s="345">
        <v>0</v>
      </c>
      <c r="D29" s="345">
        <v>0</v>
      </c>
      <c r="E29" s="345">
        <v>0</v>
      </c>
      <c r="F29" s="345">
        <v>0</v>
      </c>
      <c r="G29" s="345">
        <v>0</v>
      </c>
      <c r="H29" s="345">
        <v>0</v>
      </c>
      <c r="I29" s="345">
        <v>0</v>
      </c>
      <c r="J29" s="345"/>
      <c r="K29" s="345">
        <f>14175+1</f>
        <v>14176</v>
      </c>
      <c r="L29" s="345"/>
      <c r="M29" s="345">
        <f>2435332430+1</f>
        <v>2435332431</v>
      </c>
      <c r="N29" s="345"/>
      <c r="O29" s="345">
        <f>2592180844+31471</f>
        <v>2592212315</v>
      </c>
      <c r="P29" s="345"/>
      <c r="Q29" s="345">
        <f>-156848414-31470</f>
        <v>-156879884</v>
      </c>
    </row>
    <row r="30" spans="1:17" ht="21" thickBot="1">
      <c r="A30" s="171" t="s">
        <v>67</v>
      </c>
      <c r="C30" s="346">
        <f>SUM(C9:$C$29)</f>
        <v>90674862</v>
      </c>
      <c r="D30" s="345"/>
      <c r="E30" s="346">
        <f>SUM(E9:$E$29)</f>
        <v>221395376760</v>
      </c>
      <c r="F30" s="345"/>
      <c r="G30" s="346">
        <f>SUM(G9:$G$29)</f>
        <v>237543931742</v>
      </c>
      <c r="H30" s="345"/>
      <c r="I30" s="346">
        <f>SUM(I9:$I$29)</f>
        <v>-16148554982</v>
      </c>
      <c r="J30" s="345"/>
      <c r="K30" s="346">
        <f>SUM(K9:$K$29)</f>
        <v>131626373</v>
      </c>
      <c r="L30" s="345"/>
      <c r="M30" s="346">
        <f>SUM(M9:$M$29)</f>
        <v>616644823311</v>
      </c>
      <c r="N30" s="345"/>
      <c r="O30" s="346">
        <f>SUM(O9:$O$29)</f>
        <v>659225660608</v>
      </c>
      <c r="P30" s="345"/>
      <c r="Q30" s="346">
        <f>SUM(Q9:$Q$29)</f>
        <v>-42580837297</v>
      </c>
    </row>
    <row r="31" spans="1:17" ht="15.75" thickTop="1">
      <c r="C31" s="172"/>
      <c r="E31" s="173"/>
      <c r="G31" s="174"/>
      <c r="I31" s="175"/>
      <c r="K31" s="176"/>
      <c r="M31" s="177"/>
      <c r="O31" s="178"/>
      <c r="Q31" s="179"/>
    </row>
    <row r="33" spans="1:17">
      <c r="A33" s="433" t="s">
        <v>130</v>
      </c>
      <c r="B33" s="434"/>
      <c r="C33" s="434"/>
      <c r="D33" s="434"/>
      <c r="E33" s="434"/>
      <c r="F33" s="434"/>
      <c r="G33" s="434"/>
      <c r="H33" s="434"/>
      <c r="I33" s="434"/>
      <c r="J33" s="434"/>
      <c r="K33" s="434"/>
      <c r="L33" s="434"/>
      <c r="M33" s="434"/>
      <c r="N33" s="434"/>
      <c r="O33" s="434"/>
      <c r="P33" s="434"/>
      <c r="Q33" s="435"/>
    </row>
    <row r="34" spans="1:17" ht="15.75" thickBot="1"/>
    <row r="35" spans="1:17" ht="15.75" thickBot="1">
      <c r="E35" s="352"/>
      <c r="I35" s="377"/>
      <c r="M35" s="352"/>
      <c r="Q35" s="352"/>
    </row>
    <row r="36" spans="1:17">
      <c r="E36" s="352"/>
      <c r="I36" s="359"/>
      <c r="M36" s="352"/>
      <c r="Q36" s="352"/>
    </row>
    <row r="37" spans="1:17">
      <c r="E37" s="352"/>
      <c r="I37" s="351"/>
      <c r="K37" s="351"/>
      <c r="M37" s="352"/>
      <c r="Q37" s="352"/>
    </row>
    <row r="38" spans="1:17" ht="20.25">
      <c r="E38" s="351"/>
      <c r="K38" s="345"/>
      <c r="M38" s="351"/>
      <c r="Q38" s="352"/>
    </row>
    <row r="39" spans="1:17">
      <c r="K39" s="351"/>
      <c r="Q39" s="352"/>
    </row>
    <row r="40" spans="1:17">
      <c r="E40" s="350"/>
      <c r="M40" s="351"/>
      <c r="Q40" s="351"/>
    </row>
    <row r="42" spans="1:17">
      <c r="I42" s="350"/>
      <c r="K42" s="350"/>
      <c r="Q42" s="350"/>
    </row>
  </sheetData>
  <mergeCells count="7">
    <mergeCell ref="A33:Q33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4"/>
  <sheetViews>
    <sheetView rightToLeft="1" view="pageBreakPreview" topLeftCell="A38" zoomScale="80" zoomScaleNormal="100" zoomScaleSheetLayoutView="80" workbookViewId="0">
      <selection activeCell="I71" sqref="I71"/>
    </sheetView>
  </sheetViews>
  <sheetFormatPr defaultRowHeight="15"/>
  <cols>
    <col min="1" max="1" width="21.85546875" bestFit="1" customWidth="1"/>
    <col min="2" max="2" width="1.42578125" customWidth="1"/>
    <col min="3" max="3" width="14.85546875" bestFit="1" customWidth="1"/>
    <col min="4" max="4" width="1.42578125" customWidth="1"/>
    <col min="5" max="5" width="21.28515625" bestFit="1" customWidth="1"/>
    <col min="6" max="6" width="1.42578125" customWidth="1"/>
    <col min="7" max="7" width="21.28515625" bestFit="1" customWidth="1"/>
    <col min="8" max="8" width="1.42578125" customWidth="1"/>
    <col min="9" max="9" width="18.140625" bestFit="1" customWidth="1"/>
    <col min="10" max="10" width="1.42578125" customWidth="1"/>
    <col min="11" max="11" width="14.85546875" bestFit="1" customWidth="1"/>
    <col min="12" max="12" width="1.42578125" customWidth="1"/>
    <col min="13" max="13" width="21.28515625" bestFit="1" customWidth="1"/>
    <col min="14" max="14" width="1.42578125" customWidth="1"/>
    <col min="15" max="15" width="21.28515625" bestFit="1" customWidth="1"/>
    <col min="16" max="16" width="1.42578125" customWidth="1"/>
    <col min="17" max="17" width="19.42578125" bestFit="1" customWidth="1"/>
  </cols>
  <sheetData>
    <row r="1" spans="1:17" ht="20.100000000000001" customHeight="1">
      <c r="A1" s="443" t="s">
        <v>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</row>
    <row r="2" spans="1:17" ht="20.100000000000001" customHeight="1">
      <c r="A2" s="444" t="s">
        <v>93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</row>
    <row r="3" spans="1:17" ht="20.100000000000001" customHeight="1">
      <c r="A3" s="445" t="s">
        <v>2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</row>
    <row r="5" spans="1:17" ht="15.75">
      <c r="A5" s="446" t="s">
        <v>131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</row>
    <row r="7" spans="1:17" ht="15.75">
      <c r="C7" s="447" t="s">
        <v>107</v>
      </c>
      <c r="D7" s="392"/>
      <c r="E7" s="392"/>
      <c r="F7" s="392"/>
      <c r="G7" s="392"/>
      <c r="H7" s="392"/>
      <c r="I7" s="392"/>
      <c r="K7" s="448" t="s">
        <v>7</v>
      </c>
      <c r="L7" s="392"/>
      <c r="M7" s="392"/>
      <c r="N7" s="392"/>
      <c r="O7" s="392"/>
      <c r="P7" s="392"/>
      <c r="Q7" s="392"/>
    </row>
    <row r="8" spans="1:17" ht="31.5">
      <c r="A8" s="180" t="s">
        <v>95</v>
      </c>
      <c r="C8" s="181" t="s">
        <v>9</v>
      </c>
      <c r="E8" s="182" t="s">
        <v>11</v>
      </c>
      <c r="G8" s="183" t="s">
        <v>127</v>
      </c>
      <c r="I8" s="184" t="s">
        <v>132</v>
      </c>
      <c r="K8" s="185" t="s">
        <v>9</v>
      </c>
      <c r="M8" s="186" t="s">
        <v>11</v>
      </c>
      <c r="O8" s="187" t="s">
        <v>127</v>
      </c>
      <c r="Q8" s="188" t="s">
        <v>132</v>
      </c>
    </row>
    <row r="9" spans="1:17" ht="20.25">
      <c r="A9" s="189" t="s">
        <v>17</v>
      </c>
      <c r="C9" s="345">
        <v>0</v>
      </c>
      <c r="D9" s="345"/>
      <c r="E9" s="345">
        <v>0</v>
      </c>
      <c r="F9" s="345"/>
      <c r="G9" s="345">
        <v>0</v>
      </c>
      <c r="H9" s="345"/>
      <c r="I9" s="345">
        <v>0</v>
      </c>
      <c r="J9" s="345"/>
      <c r="K9" s="345">
        <v>0</v>
      </c>
      <c r="L9" s="345"/>
      <c r="M9" s="345">
        <v>0</v>
      </c>
      <c r="N9" s="345"/>
      <c r="O9" s="345">
        <v>0</v>
      </c>
      <c r="P9" s="345"/>
      <c r="Q9" s="345">
        <v>0</v>
      </c>
    </row>
    <row r="10" spans="1:17" ht="20.25">
      <c r="A10" s="190" t="s">
        <v>18</v>
      </c>
      <c r="C10" s="345">
        <v>26421641</v>
      </c>
      <c r="D10" s="345"/>
      <c r="E10" s="345">
        <f>29048462053-1</f>
        <v>29048462052</v>
      </c>
      <c r="F10" s="345"/>
      <c r="G10" s="345">
        <f>29468659975-1</f>
        <v>29468659974</v>
      </c>
      <c r="H10" s="345"/>
      <c r="I10" s="345">
        <v>-420197922</v>
      </c>
      <c r="J10" s="345"/>
      <c r="K10" s="345">
        <v>26421641</v>
      </c>
      <c r="L10" s="345"/>
      <c r="M10" s="345">
        <f>29048462053-1</f>
        <v>29048462052</v>
      </c>
      <c r="N10" s="345"/>
      <c r="O10" s="345">
        <f>36586354106-1</f>
        <v>36586354105</v>
      </c>
      <c r="P10" s="345"/>
      <c r="Q10" s="345">
        <v>-7537892053</v>
      </c>
    </row>
    <row r="11" spans="1:17" ht="20.25">
      <c r="A11" s="191" t="s">
        <v>19</v>
      </c>
      <c r="C11" s="345">
        <v>169860000</v>
      </c>
      <c r="D11" s="345"/>
      <c r="E11" s="345">
        <v>395445137886</v>
      </c>
      <c r="F11" s="345"/>
      <c r="G11" s="345">
        <v>380137642650</v>
      </c>
      <c r="H11" s="345"/>
      <c r="I11" s="345">
        <v>15307495236</v>
      </c>
      <c r="J11" s="345"/>
      <c r="K11" s="345">
        <v>169860000</v>
      </c>
      <c r="L11" s="345"/>
      <c r="M11" s="345">
        <v>395445137886</v>
      </c>
      <c r="N11" s="345"/>
      <c r="O11" s="345">
        <v>407448172350</v>
      </c>
      <c r="P11" s="345"/>
      <c r="Q11" s="345">
        <v>-12003034464</v>
      </c>
    </row>
    <row r="12" spans="1:17" ht="20.25">
      <c r="A12" s="192" t="s">
        <v>20</v>
      </c>
      <c r="C12" s="345">
        <v>4000000</v>
      </c>
      <c r="D12" s="345"/>
      <c r="E12" s="345">
        <v>21749814000</v>
      </c>
      <c r="F12" s="345"/>
      <c r="G12" s="345">
        <v>24768552650</v>
      </c>
      <c r="H12" s="345"/>
      <c r="I12" s="345">
        <v>-3018738650</v>
      </c>
      <c r="J12" s="345"/>
      <c r="K12" s="345">
        <v>4000000</v>
      </c>
      <c r="L12" s="345"/>
      <c r="M12" s="345">
        <v>21749814000</v>
      </c>
      <c r="N12" s="345"/>
      <c r="O12" s="345">
        <v>22465530000</v>
      </c>
      <c r="P12" s="345"/>
      <c r="Q12" s="345">
        <v>-715716000</v>
      </c>
    </row>
    <row r="13" spans="1:17" ht="30">
      <c r="A13" s="193" t="s">
        <v>21</v>
      </c>
      <c r="C13" s="345">
        <v>38137</v>
      </c>
      <c r="D13" s="345"/>
      <c r="E13" s="345">
        <v>26537059</v>
      </c>
      <c r="F13" s="345"/>
      <c r="G13" s="345">
        <v>26537059</v>
      </c>
      <c r="H13" s="345"/>
      <c r="I13" s="345">
        <v>0</v>
      </c>
      <c r="J13" s="345"/>
      <c r="K13" s="345">
        <v>38137</v>
      </c>
      <c r="L13" s="345"/>
      <c r="M13" s="345">
        <v>26537059</v>
      </c>
      <c r="N13" s="345"/>
      <c r="O13" s="345">
        <v>26720136</v>
      </c>
      <c r="P13" s="345"/>
      <c r="Q13" s="345">
        <v>-183077</v>
      </c>
    </row>
    <row r="14" spans="1:17" ht="30">
      <c r="A14" s="194" t="s">
        <v>22</v>
      </c>
      <c r="C14" s="345">
        <v>108053</v>
      </c>
      <c r="D14" s="345"/>
      <c r="E14" s="345">
        <v>53705042</v>
      </c>
      <c r="F14" s="345"/>
      <c r="G14" s="345">
        <v>53705042</v>
      </c>
      <c r="H14" s="345"/>
      <c r="I14" s="345">
        <v>0</v>
      </c>
      <c r="J14" s="345"/>
      <c r="K14" s="345">
        <v>108053</v>
      </c>
      <c r="L14" s="345"/>
      <c r="M14" s="345">
        <v>53705042</v>
      </c>
      <c r="N14" s="345"/>
      <c r="O14" s="345">
        <v>54075554</v>
      </c>
      <c r="P14" s="345"/>
      <c r="Q14" s="345">
        <v>-370512</v>
      </c>
    </row>
    <row r="15" spans="1:17" ht="20.25">
      <c r="A15" s="195" t="s">
        <v>23</v>
      </c>
      <c r="C15" s="345">
        <v>27200000</v>
      </c>
      <c r="D15" s="345"/>
      <c r="E15" s="345">
        <v>44018124480</v>
      </c>
      <c r="F15" s="345"/>
      <c r="G15" s="345">
        <v>47668276080</v>
      </c>
      <c r="H15" s="345"/>
      <c r="I15" s="345">
        <v>-3650151600</v>
      </c>
      <c r="J15" s="345"/>
      <c r="K15" s="345">
        <v>27200000</v>
      </c>
      <c r="L15" s="345"/>
      <c r="M15" s="345">
        <v>44018124480</v>
      </c>
      <c r="N15" s="345"/>
      <c r="O15" s="345">
        <v>64999736640</v>
      </c>
      <c r="P15" s="345"/>
      <c r="Q15" s="345">
        <v>-20981612160</v>
      </c>
    </row>
    <row r="16" spans="1:17" ht="20.25">
      <c r="A16" s="196" t="s">
        <v>24</v>
      </c>
      <c r="C16" s="345">
        <v>6000000</v>
      </c>
      <c r="D16" s="345"/>
      <c r="E16" s="345">
        <v>62088363000</v>
      </c>
      <c r="F16" s="345"/>
      <c r="G16" s="345">
        <v>59368246008</v>
      </c>
      <c r="H16" s="345"/>
      <c r="I16" s="345">
        <v>2720116992</v>
      </c>
      <c r="J16" s="345"/>
      <c r="K16" s="345">
        <v>6000000</v>
      </c>
      <c r="L16" s="345"/>
      <c r="M16" s="345">
        <v>62088363000</v>
      </c>
      <c r="N16" s="345"/>
      <c r="O16" s="345">
        <v>68866614677</v>
      </c>
      <c r="P16" s="345"/>
      <c r="Q16" s="345">
        <v>-6778251677</v>
      </c>
    </row>
    <row r="17" spans="1:17" ht="20.25">
      <c r="A17" s="197" t="s">
        <v>25</v>
      </c>
      <c r="C17" s="345">
        <v>10173821</v>
      </c>
      <c r="D17" s="345"/>
      <c r="E17" s="345">
        <v>25141630898</v>
      </c>
      <c r="F17" s="345"/>
      <c r="G17" s="345">
        <v>24282001523</v>
      </c>
      <c r="H17" s="345"/>
      <c r="I17" s="345">
        <v>859629375</v>
      </c>
      <c r="J17" s="345"/>
      <c r="K17" s="345">
        <v>10173821</v>
      </c>
      <c r="L17" s="345"/>
      <c r="M17" s="345">
        <v>25141630898</v>
      </c>
      <c r="N17" s="345"/>
      <c r="O17" s="345">
        <v>27808271938</v>
      </c>
      <c r="P17" s="345"/>
      <c r="Q17" s="345">
        <v>-2666641040</v>
      </c>
    </row>
    <row r="18" spans="1:17" ht="30">
      <c r="A18" s="198" t="s">
        <v>26</v>
      </c>
      <c r="C18" s="345">
        <v>4624464</v>
      </c>
      <c r="D18" s="345"/>
      <c r="E18" s="345">
        <v>4964704314</v>
      </c>
      <c r="F18" s="345"/>
      <c r="G18" s="345">
        <v>5263505963</v>
      </c>
      <c r="H18" s="345"/>
      <c r="I18" s="345">
        <v>-298801649</v>
      </c>
      <c r="J18" s="345"/>
      <c r="K18" s="345">
        <v>4624464</v>
      </c>
      <c r="L18" s="345"/>
      <c r="M18" s="345">
        <v>4964704314</v>
      </c>
      <c r="N18" s="345"/>
      <c r="O18" s="345">
        <v>12088644350</v>
      </c>
      <c r="P18" s="345"/>
      <c r="Q18" s="345">
        <v>-7123940036</v>
      </c>
    </row>
    <row r="19" spans="1:17" ht="20.25">
      <c r="A19" s="199" t="s">
        <v>27</v>
      </c>
      <c r="C19" s="345">
        <v>25453</v>
      </c>
      <c r="D19" s="345"/>
      <c r="E19" s="345">
        <v>25301555</v>
      </c>
      <c r="F19" s="345"/>
      <c r="G19" s="345">
        <v>25301555</v>
      </c>
      <c r="H19" s="345"/>
      <c r="I19" s="345">
        <v>0</v>
      </c>
      <c r="J19" s="345"/>
      <c r="K19" s="345">
        <v>25453</v>
      </c>
      <c r="L19" s="345"/>
      <c r="M19" s="345">
        <v>25301555</v>
      </c>
      <c r="N19" s="345"/>
      <c r="O19" s="345">
        <v>25476109</v>
      </c>
      <c r="P19" s="345"/>
      <c r="Q19" s="345">
        <v>-174554</v>
      </c>
    </row>
    <row r="20" spans="1:17" ht="20.25">
      <c r="A20" s="200" t="s">
        <v>28</v>
      </c>
      <c r="C20" s="345">
        <v>62000000</v>
      </c>
      <c r="D20" s="345"/>
      <c r="E20" s="345">
        <v>61631100000</v>
      </c>
      <c r="F20" s="345"/>
      <c r="G20" s="345">
        <v>62056296000</v>
      </c>
      <c r="H20" s="345"/>
      <c r="I20" s="345">
        <v>-425196000</v>
      </c>
      <c r="J20" s="345"/>
      <c r="K20" s="345">
        <v>62000000</v>
      </c>
      <c r="L20" s="345"/>
      <c r="M20" s="345">
        <v>61631100000</v>
      </c>
      <c r="N20" s="345"/>
      <c r="O20" s="345">
        <v>62056296000</v>
      </c>
      <c r="P20" s="345"/>
      <c r="Q20" s="345">
        <v>-425196000</v>
      </c>
    </row>
    <row r="21" spans="1:17" ht="30">
      <c r="A21" s="201" t="s">
        <v>29</v>
      </c>
      <c r="C21" s="345">
        <v>0</v>
      </c>
      <c r="D21" s="345"/>
      <c r="E21" s="345">
        <v>0</v>
      </c>
      <c r="F21" s="345"/>
      <c r="G21" s="345">
        <v>-425196000</v>
      </c>
      <c r="H21" s="345"/>
      <c r="I21" s="345">
        <v>425196000</v>
      </c>
      <c r="J21" s="345"/>
      <c r="K21" s="345">
        <v>0</v>
      </c>
      <c r="L21" s="345">
        <v>0</v>
      </c>
      <c r="M21" s="345">
        <v>0</v>
      </c>
      <c r="N21" s="345">
        <v>0</v>
      </c>
      <c r="O21" s="345">
        <v>0</v>
      </c>
      <c r="P21" s="345">
        <v>0</v>
      </c>
      <c r="Q21" s="345">
        <v>0</v>
      </c>
    </row>
    <row r="22" spans="1:17" ht="30">
      <c r="A22" s="202" t="s">
        <v>30</v>
      </c>
      <c r="C22" s="345">
        <v>325402</v>
      </c>
      <c r="D22" s="345"/>
      <c r="E22" s="345">
        <v>8038126574</v>
      </c>
      <c r="F22" s="345"/>
      <c r="G22" s="345">
        <v>6045900354</v>
      </c>
      <c r="H22" s="345"/>
      <c r="I22" s="345">
        <v>1992226220</v>
      </c>
      <c r="J22" s="345"/>
      <c r="K22" s="345">
        <v>325402</v>
      </c>
      <c r="L22" s="345"/>
      <c r="M22" s="345">
        <v>8038126574</v>
      </c>
      <c r="N22" s="345"/>
      <c r="O22" s="345">
        <v>4792470154</v>
      </c>
      <c r="P22" s="345"/>
      <c r="Q22" s="345">
        <v>3245656420</v>
      </c>
    </row>
    <row r="23" spans="1:17" ht="30">
      <c r="A23" s="203" t="s">
        <v>31</v>
      </c>
      <c r="C23" s="345">
        <v>1739508</v>
      </c>
      <c r="D23" s="345"/>
      <c r="E23" s="345">
        <v>18640322457</v>
      </c>
      <c r="F23" s="345"/>
      <c r="G23" s="345">
        <v>17580348648</v>
      </c>
      <c r="H23" s="345"/>
      <c r="I23" s="345">
        <v>1059973809</v>
      </c>
      <c r="J23" s="345"/>
      <c r="K23" s="345">
        <v>1739508</v>
      </c>
      <c r="L23" s="345"/>
      <c r="M23" s="345">
        <v>18640322457</v>
      </c>
      <c r="N23" s="345"/>
      <c r="O23" s="345">
        <v>22242158420</v>
      </c>
      <c r="P23" s="345"/>
      <c r="Q23" s="345">
        <v>-3601835963</v>
      </c>
    </row>
    <row r="24" spans="1:17" ht="30">
      <c r="A24" s="204" t="s">
        <v>32</v>
      </c>
      <c r="C24" s="345">
        <v>587000</v>
      </c>
      <c r="D24" s="345"/>
      <c r="E24" s="345">
        <v>62727040125</v>
      </c>
      <c r="F24" s="345"/>
      <c r="G24" s="345">
        <v>66303273173</v>
      </c>
      <c r="H24" s="345"/>
      <c r="I24" s="345">
        <v>-3576233048</v>
      </c>
      <c r="J24" s="345"/>
      <c r="K24" s="345">
        <v>587000</v>
      </c>
      <c r="L24" s="345"/>
      <c r="M24" s="345">
        <v>62727040125</v>
      </c>
      <c r="N24" s="345"/>
      <c r="O24" s="345">
        <v>58874141093</v>
      </c>
      <c r="P24" s="345"/>
      <c r="Q24" s="345">
        <v>3852899032</v>
      </c>
    </row>
    <row r="25" spans="1:17" ht="20.25">
      <c r="A25" s="205" t="s">
        <v>33</v>
      </c>
      <c r="C25" s="345">
        <v>1316253</v>
      </c>
      <c r="D25" s="345"/>
      <c r="E25" s="345">
        <v>38467586063</v>
      </c>
      <c r="F25" s="345"/>
      <c r="G25" s="345">
        <v>36252428811</v>
      </c>
      <c r="H25" s="345"/>
      <c r="I25" s="345">
        <v>2215157252</v>
      </c>
      <c r="J25" s="345"/>
      <c r="K25" s="345">
        <v>1316253</v>
      </c>
      <c r="L25" s="345"/>
      <c r="M25" s="345">
        <v>38467586063</v>
      </c>
      <c r="N25" s="345"/>
      <c r="O25" s="345">
        <v>49305246910</v>
      </c>
      <c r="P25" s="345"/>
      <c r="Q25" s="345">
        <v>-10837660847</v>
      </c>
    </row>
    <row r="26" spans="1:17" ht="20.25">
      <c r="A26" s="206" t="s">
        <v>34</v>
      </c>
      <c r="C26" s="345">
        <v>1394767</v>
      </c>
      <c r="D26" s="345"/>
      <c r="E26" s="345">
        <f>4432538632+1</f>
        <v>4432538633</v>
      </c>
      <c r="F26" s="345"/>
      <c r="G26" s="345">
        <f>6885200765+1</f>
        <v>6885200766</v>
      </c>
      <c r="H26" s="345"/>
      <c r="I26" s="345">
        <v>-2452662133</v>
      </c>
      <c r="J26" s="345"/>
      <c r="K26" s="345">
        <v>1394767</v>
      </c>
      <c r="L26" s="345"/>
      <c r="M26" s="345">
        <f>4432538632+1</f>
        <v>4432538633</v>
      </c>
      <c r="N26" s="345"/>
      <c r="O26" s="345">
        <f>6125416226+1</f>
        <v>6125416227</v>
      </c>
      <c r="P26" s="345"/>
      <c r="Q26" s="345">
        <v>-1692877594</v>
      </c>
    </row>
    <row r="27" spans="1:17" ht="20.25">
      <c r="A27" s="207" t="s">
        <v>35</v>
      </c>
      <c r="C27" s="345">
        <v>0</v>
      </c>
      <c r="D27" s="345"/>
      <c r="E27" s="345">
        <v>0</v>
      </c>
      <c r="F27" s="345"/>
      <c r="G27" s="345">
        <v>0</v>
      </c>
      <c r="H27" s="345"/>
      <c r="I27" s="345">
        <v>0</v>
      </c>
      <c r="J27" s="345"/>
      <c r="K27" s="345">
        <v>0</v>
      </c>
      <c r="L27" s="345">
        <v>0</v>
      </c>
      <c r="M27" s="345">
        <v>0</v>
      </c>
      <c r="N27" s="345">
        <v>0</v>
      </c>
      <c r="O27" s="345">
        <v>0</v>
      </c>
      <c r="P27" s="345"/>
      <c r="Q27" s="345">
        <v>0</v>
      </c>
    </row>
    <row r="28" spans="1:17" ht="20.25">
      <c r="A28" s="208" t="s">
        <v>36</v>
      </c>
      <c r="C28" s="345">
        <v>18700000</v>
      </c>
      <c r="D28" s="345"/>
      <c r="E28" s="345">
        <v>240538230900</v>
      </c>
      <c r="F28" s="345"/>
      <c r="G28" s="345">
        <v>271055807509</v>
      </c>
      <c r="H28" s="345"/>
      <c r="I28" s="345">
        <v>-30517576609</v>
      </c>
      <c r="J28" s="345"/>
      <c r="K28" s="345">
        <v>18700000</v>
      </c>
      <c r="L28" s="345"/>
      <c r="M28" s="345">
        <v>240538230900</v>
      </c>
      <c r="N28" s="345"/>
      <c r="O28" s="345">
        <v>294519090411</v>
      </c>
      <c r="P28" s="345"/>
      <c r="Q28" s="345">
        <v>-53980859511</v>
      </c>
    </row>
    <row r="29" spans="1:17" ht="30">
      <c r="A29" s="209" t="s">
        <v>37</v>
      </c>
      <c r="C29" s="345">
        <v>2543442</v>
      </c>
      <c r="D29" s="345"/>
      <c r="E29" s="345">
        <v>22299681147</v>
      </c>
      <c r="F29" s="345"/>
      <c r="G29" s="345">
        <v>19000996085</v>
      </c>
      <c r="H29" s="345"/>
      <c r="I29" s="345">
        <v>3298685062</v>
      </c>
      <c r="J29" s="345"/>
      <c r="K29" s="345">
        <v>2543442</v>
      </c>
      <c r="L29" s="345"/>
      <c r="M29" s="345">
        <v>22299681147</v>
      </c>
      <c r="N29" s="345"/>
      <c r="O29" s="345">
        <v>27406864359</v>
      </c>
      <c r="P29" s="345"/>
      <c r="Q29" s="345">
        <v>-5107183212</v>
      </c>
    </row>
    <row r="30" spans="1:17" ht="20.25">
      <c r="A30" s="210" t="s">
        <v>38</v>
      </c>
      <c r="C30" s="345">
        <v>9800000</v>
      </c>
      <c r="D30" s="345"/>
      <c r="E30" s="345">
        <v>88162294500</v>
      </c>
      <c r="F30" s="345"/>
      <c r="G30" s="345">
        <v>86999339719</v>
      </c>
      <c r="H30" s="345"/>
      <c r="I30" s="345">
        <v>1162954781</v>
      </c>
      <c r="J30" s="345"/>
      <c r="K30" s="345">
        <v>9800000</v>
      </c>
      <c r="L30" s="345"/>
      <c r="M30" s="345">
        <v>88162294500</v>
      </c>
      <c r="N30" s="345"/>
      <c r="O30" s="345">
        <v>111250099800</v>
      </c>
      <c r="P30" s="345"/>
      <c r="Q30" s="345">
        <v>-23087805300</v>
      </c>
    </row>
    <row r="31" spans="1:17" ht="20.25">
      <c r="A31" s="211" t="s">
        <v>39</v>
      </c>
      <c r="C31" s="345">
        <v>7655956</v>
      </c>
      <c r="D31" s="345"/>
      <c r="E31" s="345">
        <v>103577585671</v>
      </c>
      <c r="F31" s="345"/>
      <c r="G31" s="345">
        <v>103273169549</v>
      </c>
      <c r="H31" s="345"/>
      <c r="I31" s="345">
        <v>304416122</v>
      </c>
      <c r="J31" s="345"/>
      <c r="K31" s="345">
        <v>7655956</v>
      </c>
      <c r="L31" s="345"/>
      <c r="M31" s="345">
        <v>103577585671</v>
      </c>
      <c r="N31" s="345"/>
      <c r="O31" s="345">
        <v>115449814448</v>
      </c>
      <c r="P31" s="345"/>
      <c r="Q31" s="345">
        <v>-11872228777</v>
      </c>
    </row>
    <row r="32" spans="1:17" ht="20.25">
      <c r="A32" s="212" t="s">
        <v>40</v>
      </c>
      <c r="C32" s="345">
        <v>1000000</v>
      </c>
      <c r="D32" s="345"/>
      <c r="E32" s="345">
        <v>19652368500</v>
      </c>
      <c r="F32" s="345"/>
      <c r="G32" s="345">
        <v>19871059500</v>
      </c>
      <c r="H32" s="345"/>
      <c r="I32" s="345">
        <v>-218691000</v>
      </c>
      <c r="J32" s="345"/>
      <c r="K32" s="345">
        <v>1000000</v>
      </c>
      <c r="L32" s="345"/>
      <c r="M32" s="345">
        <v>19652368500</v>
      </c>
      <c r="N32" s="345"/>
      <c r="O32" s="345">
        <v>19105640999</v>
      </c>
      <c r="P32" s="345"/>
      <c r="Q32" s="345">
        <v>546727501</v>
      </c>
    </row>
    <row r="33" spans="1:17" ht="20.25">
      <c r="A33" s="213" t="s">
        <v>41</v>
      </c>
      <c r="C33" s="345">
        <v>418421</v>
      </c>
      <c r="D33" s="345"/>
      <c r="E33" s="345">
        <v>27721827480</v>
      </c>
      <c r="F33" s="345"/>
      <c r="G33" s="345">
        <v>27617844631</v>
      </c>
      <c r="H33" s="345"/>
      <c r="I33" s="345">
        <v>103982849</v>
      </c>
      <c r="J33" s="345"/>
      <c r="K33" s="345">
        <v>418421</v>
      </c>
      <c r="L33" s="345"/>
      <c r="M33" s="345">
        <v>27721827480</v>
      </c>
      <c r="N33" s="345"/>
      <c r="O33" s="345">
        <v>31889312364</v>
      </c>
      <c r="P33" s="345"/>
      <c r="Q33" s="345">
        <v>-4167484884</v>
      </c>
    </row>
    <row r="34" spans="1:17" ht="30">
      <c r="A34" s="214" t="s">
        <v>42</v>
      </c>
      <c r="C34" s="345">
        <v>303736</v>
      </c>
      <c r="D34" s="345"/>
      <c r="E34" s="345">
        <v>8891802300</v>
      </c>
      <c r="F34" s="345"/>
      <c r="G34" s="345">
        <v>8956415057</v>
      </c>
      <c r="H34" s="345"/>
      <c r="I34" s="345">
        <v>-64612757</v>
      </c>
      <c r="J34" s="345"/>
      <c r="K34" s="345">
        <v>303736</v>
      </c>
      <c r="L34" s="345"/>
      <c r="M34" s="345">
        <v>8891802300</v>
      </c>
      <c r="N34" s="345"/>
      <c r="O34" s="345">
        <v>10311773309</v>
      </c>
      <c r="P34" s="345"/>
      <c r="Q34" s="345">
        <v>-1419971009</v>
      </c>
    </row>
    <row r="35" spans="1:17" ht="30">
      <c r="A35" s="215" t="s">
        <v>43</v>
      </c>
      <c r="C35" s="345">
        <v>6400000</v>
      </c>
      <c r="D35" s="345"/>
      <c r="E35" s="345">
        <v>62346816000</v>
      </c>
      <c r="F35" s="345"/>
      <c r="G35" s="345">
        <v>64029742650</v>
      </c>
      <c r="H35" s="345"/>
      <c r="I35" s="345">
        <v>-1682926650</v>
      </c>
      <c r="J35" s="345"/>
      <c r="K35" s="345">
        <v>6400000</v>
      </c>
      <c r="L35" s="345"/>
      <c r="M35" s="345">
        <v>62346816000</v>
      </c>
      <c r="N35" s="345"/>
      <c r="O35" s="345">
        <v>78696950400</v>
      </c>
      <c r="P35" s="345"/>
      <c r="Q35" s="345">
        <v>-16350134400</v>
      </c>
    </row>
    <row r="36" spans="1:17" ht="20.25">
      <c r="A36" s="216" t="s">
        <v>44</v>
      </c>
      <c r="C36" s="345">
        <v>5400000</v>
      </c>
      <c r="D36" s="345"/>
      <c r="E36" s="345">
        <v>59690714400</v>
      </c>
      <c r="F36" s="345"/>
      <c r="G36" s="345">
        <v>67366768500</v>
      </c>
      <c r="H36" s="345"/>
      <c r="I36" s="345">
        <v>-7676054100</v>
      </c>
      <c r="J36" s="345"/>
      <c r="K36" s="345">
        <v>5400000</v>
      </c>
      <c r="L36" s="345"/>
      <c r="M36" s="345">
        <v>59690714400</v>
      </c>
      <c r="N36" s="345"/>
      <c r="O36" s="345">
        <v>79501067569</v>
      </c>
      <c r="P36" s="345"/>
      <c r="Q36" s="345">
        <v>-19810353169</v>
      </c>
    </row>
    <row r="37" spans="1:17" ht="20.25">
      <c r="A37" s="217" t="s">
        <v>45</v>
      </c>
      <c r="C37" s="345">
        <v>2754000</v>
      </c>
      <c r="D37" s="345"/>
      <c r="E37" s="345">
        <v>25788321054</v>
      </c>
      <c r="F37" s="345"/>
      <c r="G37" s="345">
        <v>30058998426</v>
      </c>
      <c r="H37" s="345"/>
      <c r="I37" s="345">
        <v>-4270677372</v>
      </c>
      <c r="J37" s="345"/>
      <c r="K37" s="345">
        <v>2754000</v>
      </c>
      <c r="L37" s="345"/>
      <c r="M37" s="345">
        <v>25788321054</v>
      </c>
      <c r="N37" s="345"/>
      <c r="O37" s="345">
        <v>27373224131</v>
      </c>
      <c r="P37" s="345"/>
      <c r="Q37" s="345">
        <v>-1584903077</v>
      </c>
    </row>
    <row r="38" spans="1:17" ht="20.25">
      <c r="A38" s="218" t="s">
        <v>46</v>
      </c>
      <c r="C38" s="345">
        <v>26040705</v>
      </c>
      <c r="D38" s="345"/>
      <c r="E38" s="345">
        <v>144442556453</v>
      </c>
      <c r="F38" s="345"/>
      <c r="G38" s="345">
        <v>161237305883</v>
      </c>
      <c r="H38" s="345"/>
      <c r="I38" s="345">
        <v>-16794749430</v>
      </c>
      <c r="J38" s="345"/>
      <c r="K38" s="345">
        <v>26040705</v>
      </c>
      <c r="L38" s="345"/>
      <c r="M38" s="345">
        <v>144442556453</v>
      </c>
      <c r="N38" s="345"/>
      <c r="O38" s="345">
        <v>179690337986</v>
      </c>
      <c r="P38" s="345"/>
      <c r="Q38" s="345">
        <v>-35247781533</v>
      </c>
    </row>
    <row r="39" spans="1:17" ht="20.25">
      <c r="A39" s="219" t="s">
        <v>47</v>
      </c>
      <c r="C39" s="345">
        <v>15500000</v>
      </c>
      <c r="D39" s="345"/>
      <c r="E39" s="345">
        <v>148222795500</v>
      </c>
      <c r="F39" s="345"/>
      <c r="G39" s="345">
        <v>155841194700</v>
      </c>
      <c r="H39" s="345"/>
      <c r="I39" s="345">
        <v>-7618399200</v>
      </c>
      <c r="J39" s="345"/>
      <c r="K39" s="345">
        <v>15500000</v>
      </c>
      <c r="L39" s="345"/>
      <c r="M39" s="345">
        <v>148222795500</v>
      </c>
      <c r="N39" s="345"/>
      <c r="O39" s="345">
        <v>162552026250</v>
      </c>
      <c r="P39" s="345"/>
      <c r="Q39" s="345">
        <v>-14329230750</v>
      </c>
    </row>
    <row r="40" spans="1:17" ht="20.25">
      <c r="A40" s="220" t="s">
        <v>48</v>
      </c>
      <c r="C40" s="345">
        <v>4800000</v>
      </c>
      <c r="D40" s="345"/>
      <c r="E40" s="345">
        <v>23141484000</v>
      </c>
      <c r="F40" s="345"/>
      <c r="G40" s="345">
        <v>33949023949</v>
      </c>
      <c r="H40" s="345"/>
      <c r="I40" s="345">
        <v>-10807539949</v>
      </c>
      <c r="J40" s="345"/>
      <c r="K40" s="345">
        <v>4800000</v>
      </c>
      <c r="L40" s="345"/>
      <c r="M40" s="345">
        <v>23141484000</v>
      </c>
      <c r="N40" s="345"/>
      <c r="O40" s="345">
        <v>30336781200</v>
      </c>
      <c r="P40" s="345"/>
      <c r="Q40" s="345">
        <v>-7195297200</v>
      </c>
    </row>
    <row r="41" spans="1:17" ht="20.25">
      <c r="A41" s="221" t="s">
        <v>49</v>
      </c>
      <c r="C41" s="345">
        <v>0</v>
      </c>
      <c r="D41" s="345"/>
      <c r="E41" s="345">
        <v>0</v>
      </c>
      <c r="F41" s="345"/>
      <c r="G41" s="345">
        <v>-11592476149</v>
      </c>
      <c r="H41" s="345"/>
      <c r="I41" s="345">
        <v>11592476149</v>
      </c>
      <c r="J41" s="345"/>
      <c r="K41" s="345">
        <v>0</v>
      </c>
      <c r="L41" s="345"/>
      <c r="M41" s="345">
        <v>0</v>
      </c>
      <c r="N41" s="345"/>
      <c r="O41" s="345">
        <v>0</v>
      </c>
      <c r="P41" s="345"/>
      <c r="Q41" s="345">
        <v>0</v>
      </c>
    </row>
    <row r="42" spans="1:17" ht="20.25">
      <c r="A42" s="222" t="s">
        <v>50</v>
      </c>
      <c r="C42" s="345">
        <v>0</v>
      </c>
      <c r="D42" s="345"/>
      <c r="E42" s="345">
        <v>0</v>
      </c>
      <c r="F42" s="345"/>
      <c r="G42" s="345">
        <v>-2441486206</v>
      </c>
      <c r="H42" s="345"/>
      <c r="I42" s="345">
        <v>2441486206</v>
      </c>
      <c r="J42" s="345"/>
      <c r="K42" s="345">
        <v>0</v>
      </c>
      <c r="L42" s="345"/>
      <c r="M42" s="345">
        <v>0</v>
      </c>
      <c r="N42" s="345"/>
      <c r="O42" s="345">
        <v>0</v>
      </c>
      <c r="P42" s="345"/>
      <c r="Q42" s="345">
        <v>0</v>
      </c>
    </row>
    <row r="43" spans="1:17" ht="20.25">
      <c r="A43" s="223" t="s">
        <v>51</v>
      </c>
      <c r="C43" s="345">
        <v>1685086</v>
      </c>
      <c r="D43" s="345"/>
      <c r="E43" s="345">
        <v>26767454618</v>
      </c>
      <c r="F43" s="345"/>
      <c r="G43" s="345">
        <v>29296794823</v>
      </c>
      <c r="H43" s="345"/>
      <c r="I43" s="345">
        <v>-2529340205</v>
      </c>
      <c r="J43" s="345"/>
      <c r="K43" s="345">
        <v>1685086</v>
      </c>
      <c r="L43" s="345"/>
      <c r="M43" s="345">
        <v>26767454618</v>
      </c>
      <c r="N43" s="345"/>
      <c r="O43" s="345">
        <v>34171218661</v>
      </c>
      <c r="P43" s="345"/>
      <c r="Q43" s="345">
        <v>-7403764043</v>
      </c>
    </row>
    <row r="44" spans="1:17" ht="20.25">
      <c r="A44" s="224" t="s">
        <v>52</v>
      </c>
      <c r="C44" s="345">
        <v>6800000</v>
      </c>
      <c r="D44" s="345"/>
      <c r="E44" s="345">
        <v>46370444400</v>
      </c>
      <c r="F44" s="345"/>
      <c r="G44" s="345">
        <v>46640826000</v>
      </c>
      <c r="H44" s="345"/>
      <c r="I44" s="345">
        <v>-270381600</v>
      </c>
      <c r="J44" s="345"/>
      <c r="K44" s="345">
        <v>6800000</v>
      </c>
      <c r="L44" s="345"/>
      <c r="M44" s="345">
        <v>46370444400</v>
      </c>
      <c r="N44" s="345"/>
      <c r="O44" s="345">
        <v>55090251000</v>
      </c>
      <c r="P44" s="345"/>
      <c r="Q44" s="345">
        <v>-8719806600</v>
      </c>
    </row>
    <row r="45" spans="1:17" ht="20.25">
      <c r="A45" s="225" t="s">
        <v>53</v>
      </c>
      <c r="C45" s="345">
        <v>2000000</v>
      </c>
      <c r="D45" s="345"/>
      <c r="E45" s="345">
        <v>52207506000</v>
      </c>
      <c r="F45" s="345"/>
      <c r="G45" s="345">
        <v>51352623000</v>
      </c>
      <c r="H45" s="345"/>
      <c r="I45" s="345">
        <v>854883000</v>
      </c>
      <c r="J45" s="345"/>
      <c r="K45" s="345">
        <v>2000000</v>
      </c>
      <c r="L45" s="345"/>
      <c r="M45" s="345">
        <v>52207506000</v>
      </c>
      <c r="N45" s="345"/>
      <c r="O45" s="345">
        <v>41036191902</v>
      </c>
      <c r="P45" s="345"/>
      <c r="Q45" s="345">
        <v>11171314098</v>
      </c>
    </row>
    <row r="46" spans="1:17" ht="20.25">
      <c r="A46" s="226" t="s">
        <v>54</v>
      </c>
      <c r="C46" s="345">
        <v>21100000</v>
      </c>
      <c r="D46" s="345"/>
      <c r="E46" s="345">
        <v>140948337600</v>
      </c>
      <c r="F46" s="345"/>
      <c r="G46" s="345">
        <v>134720117325</v>
      </c>
      <c r="H46" s="345"/>
      <c r="I46" s="345">
        <v>6228220275</v>
      </c>
      <c r="J46" s="345"/>
      <c r="K46" s="345">
        <v>21100000</v>
      </c>
      <c r="L46" s="345"/>
      <c r="M46" s="345">
        <v>140948337600</v>
      </c>
      <c r="N46" s="345"/>
      <c r="O46" s="345">
        <v>141892188075</v>
      </c>
      <c r="P46" s="345"/>
      <c r="Q46" s="345">
        <v>-943850475</v>
      </c>
    </row>
    <row r="47" spans="1:17" ht="20.25">
      <c r="A47" s="227" t="s">
        <v>55</v>
      </c>
      <c r="C47" s="345">
        <v>5505572</v>
      </c>
      <c r="D47" s="345"/>
      <c r="E47" s="345">
        <v>29498466633</v>
      </c>
      <c r="F47" s="345"/>
      <c r="G47" s="345">
        <v>30866670095</v>
      </c>
      <c r="H47" s="345"/>
      <c r="I47" s="345">
        <v>-1368203462</v>
      </c>
      <c r="J47" s="345"/>
      <c r="K47" s="345">
        <v>5505572</v>
      </c>
      <c r="L47" s="345"/>
      <c r="M47" s="345">
        <v>29498466633</v>
      </c>
      <c r="N47" s="345"/>
      <c r="O47" s="345">
        <v>35427953809</v>
      </c>
      <c r="P47" s="345"/>
      <c r="Q47" s="345">
        <v>-5929487176</v>
      </c>
    </row>
    <row r="48" spans="1:17" ht="20.25">
      <c r="A48" s="228" t="s">
        <v>56</v>
      </c>
      <c r="C48" s="345">
        <v>2999269</v>
      </c>
      <c r="D48" s="345"/>
      <c r="E48" s="345">
        <v>31960858306</v>
      </c>
      <c r="F48" s="345"/>
      <c r="G48" s="345">
        <v>32109929474</v>
      </c>
      <c r="H48" s="345"/>
      <c r="I48" s="345">
        <v>-149071168</v>
      </c>
      <c r="J48" s="345"/>
      <c r="K48" s="345">
        <v>2999269</v>
      </c>
      <c r="L48" s="345"/>
      <c r="M48" s="345">
        <v>31960858306</v>
      </c>
      <c r="N48" s="345"/>
      <c r="O48" s="345">
        <v>36552250264</v>
      </c>
      <c r="P48" s="345"/>
      <c r="Q48" s="345">
        <v>-4591391958</v>
      </c>
    </row>
    <row r="49" spans="1:17" ht="20.25">
      <c r="A49" s="229" t="s">
        <v>57</v>
      </c>
      <c r="C49" s="345">
        <v>620000</v>
      </c>
      <c r="D49" s="345"/>
      <c r="E49" s="345">
        <v>21102488640</v>
      </c>
      <c r="F49" s="345"/>
      <c r="G49" s="345">
        <v>19050173010</v>
      </c>
      <c r="H49" s="345"/>
      <c r="I49" s="345">
        <v>2052315630</v>
      </c>
      <c r="J49" s="345"/>
      <c r="K49" s="345">
        <v>620000</v>
      </c>
      <c r="L49" s="345"/>
      <c r="M49" s="345">
        <v>21102488640</v>
      </c>
      <c r="N49" s="345"/>
      <c r="O49" s="345">
        <v>23450633550</v>
      </c>
      <c r="P49" s="345"/>
      <c r="Q49" s="345">
        <v>-2348144910</v>
      </c>
    </row>
    <row r="50" spans="1:17" ht="20.25">
      <c r="A50" s="230" t="s">
        <v>58</v>
      </c>
      <c r="C50" s="345">
        <v>15925432</v>
      </c>
      <c r="D50" s="345"/>
      <c r="E50" s="345">
        <v>56626326906</v>
      </c>
      <c r="F50" s="345"/>
      <c r="G50" s="345">
        <v>62942766502</v>
      </c>
      <c r="H50" s="345"/>
      <c r="I50" s="345">
        <v>-6316439596</v>
      </c>
      <c r="J50" s="345"/>
      <c r="K50" s="345">
        <v>15925432</v>
      </c>
      <c r="L50" s="345"/>
      <c r="M50" s="345">
        <v>56626326906</v>
      </c>
      <c r="N50" s="345"/>
      <c r="O50" s="345">
        <v>74720789208</v>
      </c>
      <c r="P50" s="345"/>
      <c r="Q50" s="345">
        <v>-18094462302</v>
      </c>
    </row>
    <row r="51" spans="1:17" ht="20.25">
      <c r="A51" s="231" t="s">
        <v>59</v>
      </c>
      <c r="C51" s="345">
        <v>7236530</v>
      </c>
      <c r="D51" s="345"/>
      <c r="E51" s="345">
        <v>222278304777</v>
      </c>
      <c r="F51" s="345"/>
      <c r="G51" s="345">
        <v>225433593336</v>
      </c>
      <c r="H51" s="345"/>
      <c r="I51" s="345">
        <v>-3155288559</v>
      </c>
      <c r="J51" s="345"/>
      <c r="K51" s="345">
        <v>7236530</v>
      </c>
      <c r="L51" s="345"/>
      <c r="M51" s="345">
        <v>222278304777</v>
      </c>
      <c r="N51" s="345"/>
      <c r="O51" s="345">
        <v>253426041335</v>
      </c>
      <c r="P51" s="345"/>
      <c r="Q51" s="345">
        <v>-31147736558</v>
      </c>
    </row>
    <row r="52" spans="1:17" ht="20.25">
      <c r="A52" s="232" t="s">
        <v>60</v>
      </c>
      <c r="C52" s="345">
        <v>1400000</v>
      </c>
      <c r="D52" s="345"/>
      <c r="E52" s="345">
        <v>105558169500</v>
      </c>
      <c r="F52" s="345"/>
      <c r="G52" s="345">
        <v>124123047300</v>
      </c>
      <c r="H52" s="345"/>
      <c r="I52" s="345">
        <v>-18564877800</v>
      </c>
      <c r="J52" s="345"/>
      <c r="K52" s="345">
        <v>1400000</v>
      </c>
      <c r="L52" s="345"/>
      <c r="M52" s="345">
        <v>105558169500</v>
      </c>
      <c r="N52" s="345"/>
      <c r="O52" s="345">
        <v>147027426901</v>
      </c>
      <c r="P52" s="345"/>
      <c r="Q52" s="345">
        <v>-41469257401</v>
      </c>
    </row>
    <row r="53" spans="1:17" ht="20.25">
      <c r="A53" s="233" t="s">
        <v>61</v>
      </c>
      <c r="C53" s="345">
        <v>10072696</v>
      </c>
      <c r="D53" s="345"/>
      <c r="E53" s="345">
        <v>130165924964</v>
      </c>
      <c r="F53" s="345"/>
      <c r="G53" s="345">
        <v>143482900365</v>
      </c>
      <c r="H53" s="345"/>
      <c r="I53" s="345">
        <v>-13316975401</v>
      </c>
      <c r="J53" s="345"/>
      <c r="K53" s="345">
        <v>10072696</v>
      </c>
      <c r="L53" s="345"/>
      <c r="M53" s="345">
        <v>130165924964</v>
      </c>
      <c r="N53" s="345"/>
      <c r="O53" s="345">
        <v>143345452361</v>
      </c>
      <c r="P53" s="345"/>
      <c r="Q53" s="345">
        <v>-13179527397</v>
      </c>
    </row>
    <row r="54" spans="1:17" ht="20.25">
      <c r="A54" s="234" t="s">
        <v>62</v>
      </c>
      <c r="C54" s="345">
        <v>680000</v>
      </c>
      <c r="D54" s="345"/>
      <c r="E54" s="345">
        <v>116264088000</v>
      </c>
      <c r="F54" s="345"/>
      <c r="G54" s="345">
        <v>116946125586</v>
      </c>
      <c r="H54" s="345"/>
      <c r="I54" s="345">
        <v>-682037586</v>
      </c>
      <c r="J54" s="345"/>
      <c r="K54" s="345">
        <v>680000</v>
      </c>
      <c r="L54" s="345"/>
      <c r="M54" s="345">
        <v>116264088000</v>
      </c>
      <c r="N54" s="345"/>
      <c r="O54" s="345">
        <v>125050814046</v>
      </c>
      <c r="P54" s="345"/>
      <c r="Q54" s="345">
        <v>-8786726046</v>
      </c>
    </row>
    <row r="55" spans="1:17" ht="20.25">
      <c r="A55" s="235" t="s">
        <v>63</v>
      </c>
      <c r="C55" s="345">
        <v>1444055</v>
      </c>
      <c r="D55" s="345"/>
      <c r="E55" s="345">
        <v>33905633054</v>
      </c>
      <c r="F55" s="345"/>
      <c r="G55" s="345">
        <v>30489231417</v>
      </c>
      <c r="H55" s="345"/>
      <c r="I55" s="345">
        <v>3416401637</v>
      </c>
      <c r="J55" s="345"/>
      <c r="K55" s="345">
        <v>1444055</v>
      </c>
      <c r="L55" s="345"/>
      <c r="M55" s="345">
        <v>33905633054</v>
      </c>
      <c r="N55" s="345"/>
      <c r="O55" s="345">
        <v>37078006003</v>
      </c>
      <c r="P55" s="345"/>
      <c r="Q55" s="345">
        <v>-3172372949</v>
      </c>
    </row>
    <row r="56" spans="1:17" ht="30">
      <c r="A56" s="236" t="s">
        <v>64</v>
      </c>
      <c r="C56" s="345">
        <v>1500000</v>
      </c>
      <c r="D56" s="345"/>
      <c r="E56" s="345">
        <v>47610024750</v>
      </c>
      <c r="F56" s="345"/>
      <c r="G56" s="345">
        <v>46118949750</v>
      </c>
      <c r="H56" s="345"/>
      <c r="I56" s="345">
        <v>1491075000</v>
      </c>
      <c r="J56" s="345"/>
      <c r="K56" s="345">
        <v>1500000</v>
      </c>
      <c r="L56" s="345"/>
      <c r="M56" s="345">
        <v>47610024750</v>
      </c>
      <c r="N56" s="345"/>
      <c r="O56" s="345">
        <v>47207434501</v>
      </c>
      <c r="P56" s="345"/>
      <c r="Q56" s="345">
        <v>402590249</v>
      </c>
    </row>
    <row r="57" spans="1:17" ht="20.25">
      <c r="A57" s="237" t="s">
        <v>65</v>
      </c>
      <c r="C57" s="345">
        <v>8951479</v>
      </c>
      <c r="D57" s="345"/>
      <c r="E57" s="345">
        <f>254844954927+1</f>
        <v>254844954928</v>
      </c>
      <c r="F57" s="345"/>
      <c r="G57" s="345">
        <f>249328059953+1</f>
        <v>249328059954</v>
      </c>
      <c r="H57" s="345"/>
      <c r="I57" s="345">
        <v>5516894974</v>
      </c>
      <c r="J57" s="345"/>
      <c r="K57" s="345">
        <v>8951479</v>
      </c>
      <c r="L57" s="345"/>
      <c r="M57" s="345">
        <f>254844954927+1</f>
        <v>254844954928</v>
      </c>
      <c r="N57" s="345"/>
      <c r="O57" s="345">
        <f>249417042130+1</f>
        <v>249417042131</v>
      </c>
      <c r="P57" s="345"/>
      <c r="Q57" s="345">
        <v>5427912797</v>
      </c>
    </row>
    <row r="58" spans="1:17" ht="20.25">
      <c r="A58" s="238" t="s">
        <v>66</v>
      </c>
      <c r="C58" s="345">
        <v>9107693</v>
      </c>
      <c r="D58" s="345"/>
      <c r="E58" s="345">
        <v>70526782346</v>
      </c>
      <c r="F58" s="345"/>
      <c r="G58" s="345">
        <v>75234603503</v>
      </c>
      <c r="H58" s="345"/>
      <c r="I58" s="345">
        <v>-4707821157</v>
      </c>
      <c r="J58" s="345"/>
      <c r="K58" s="345">
        <v>9107693</v>
      </c>
      <c r="L58" s="345"/>
      <c r="M58" s="345">
        <v>70526782346</v>
      </c>
      <c r="N58" s="345"/>
      <c r="O58" s="345">
        <v>80877612406</v>
      </c>
      <c r="P58" s="345"/>
      <c r="Q58" s="345">
        <v>-10350830060</v>
      </c>
    </row>
    <row r="59" spans="1:17" ht="21" thickBot="1">
      <c r="A59" s="239" t="s">
        <v>67</v>
      </c>
      <c r="C59" s="346">
        <f>SUM(C9:$C$58)</f>
        <v>514158571</v>
      </c>
      <c r="D59" s="345"/>
      <c r="E59" s="346">
        <f>SUM(E9:$E$58)</f>
        <v>3137610737465</v>
      </c>
      <c r="F59" s="345"/>
      <c r="G59" s="346">
        <f>SUM(G9:$G$58)</f>
        <v>3219120795499</v>
      </c>
      <c r="H59" s="345"/>
      <c r="I59" s="346">
        <f>SUM(I9:$I$58)</f>
        <v>-81510058034</v>
      </c>
      <c r="J59" s="345"/>
      <c r="K59" s="346">
        <f>SUM(K9:$K$58)</f>
        <v>514158571</v>
      </c>
      <c r="L59" s="345"/>
      <c r="M59" s="346">
        <f>SUM(M9:$M$58)</f>
        <v>3137610737465</v>
      </c>
      <c r="N59" s="345"/>
      <c r="O59" s="346">
        <f>SUM(O9:$O$58)</f>
        <v>3537619614042</v>
      </c>
      <c r="P59" s="345"/>
      <c r="Q59" s="346">
        <f>SUM(Q9:$Q$58)</f>
        <v>-400008876577</v>
      </c>
    </row>
    <row r="60" spans="1:17" ht="15.75" thickTop="1">
      <c r="C60" s="240"/>
      <c r="E60" s="241"/>
      <c r="G60" s="242"/>
      <c r="I60" s="243"/>
      <c r="K60" s="244"/>
      <c r="M60" s="245"/>
      <c r="O60" s="246"/>
      <c r="Q60" s="247"/>
    </row>
    <row r="61" spans="1:17">
      <c r="Q61" s="344"/>
    </row>
    <row r="62" spans="1:17">
      <c r="A62" s="442" t="s">
        <v>130</v>
      </c>
      <c r="B62" s="434"/>
      <c r="C62" s="434"/>
      <c r="D62" s="434"/>
      <c r="E62" s="434"/>
      <c r="F62" s="434"/>
      <c r="G62" s="434"/>
      <c r="H62" s="434"/>
      <c r="I62" s="434"/>
      <c r="J62" s="434"/>
      <c r="K62" s="434"/>
      <c r="L62" s="434"/>
      <c r="M62" s="434"/>
      <c r="N62" s="434"/>
      <c r="O62" s="434"/>
      <c r="P62" s="434"/>
      <c r="Q62" s="435"/>
    </row>
    <row r="64" spans="1:17" ht="15.75" thickBot="1">
      <c r="Q64" s="350"/>
    </row>
    <row r="65" spans="3:17" ht="21" thickBot="1">
      <c r="E65" s="360"/>
      <c r="I65" s="373"/>
      <c r="J65" s="371"/>
      <c r="K65" s="370"/>
      <c r="L65" s="371"/>
      <c r="M65" s="370"/>
      <c r="N65" s="371"/>
      <c r="O65" s="371"/>
      <c r="P65" s="371"/>
      <c r="Q65" s="374"/>
    </row>
    <row r="66" spans="3:17">
      <c r="C66" s="350"/>
      <c r="D66" s="350"/>
      <c r="E66" s="350"/>
      <c r="F66" s="350"/>
      <c r="G66" s="350"/>
      <c r="H66" s="350"/>
      <c r="I66" s="350"/>
      <c r="J66" s="350"/>
      <c r="K66" s="350"/>
      <c r="L66" s="350"/>
      <c r="M66" s="350"/>
      <c r="N66" s="350"/>
      <c r="O66" s="350"/>
      <c r="P66" s="350"/>
      <c r="Q66" s="350"/>
    </row>
    <row r="67" spans="3:17">
      <c r="C67" s="344"/>
      <c r="D67" s="344"/>
      <c r="E67" s="344"/>
      <c r="I67" s="375"/>
      <c r="J67" s="371"/>
      <c r="K67" s="371"/>
      <c r="L67" s="371"/>
      <c r="M67" s="371"/>
      <c r="N67" s="371"/>
      <c r="O67" s="371"/>
      <c r="P67" s="371"/>
      <c r="Q67" s="375"/>
    </row>
    <row r="68" spans="3:17">
      <c r="C68" s="344"/>
      <c r="D68" s="344"/>
      <c r="E68" s="344"/>
      <c r="I68" s="375"/>
      <c r="J68" s="371"/>
      <c r="K68" s="371"/>
      <c r="L68" s="371"/>
      <c r="M68" s="371"/>
      <c r="N68" s="371"/>
      <c r="O68" s="371"/>
      <c r="P68" s="371"/>
      <c r="Q68" s="375"/>
    </row>
    <row r="69" spans="3:17">
      <c r="C69" s="344"/>
      <c r="D69" s="344"/>
      <c r="E69" s="344"/>
      <c r="I69" s="371"/>
      <c r="J69" s="371"/>
      <c r="K69" s="371"/>
      <c r="L69" s="371"/>
      <c r="M69" s="371"/>
      <c r="N69" s="371"/>
      <c r="O69" s="371"/>
      <c r="P69" s="371"/>
      <c r="Q69" s="371"/>
    </row>
    <row r="70" spans="3:17">
      <c r="C70" s="344"/>
      <c r="D70" s="344"/>
      <c r="E70" s="344"/>
    </row>
    <row r="71" spans="3:17">
      <c r="E71" s="361"/>
    </row>
    <row r="72" spans="3:17">
      <c r="E72" s="361"/>
    </row>
    <row r="73" spans="3:17">
      <c r="E73" s="363"/>
    </row>
    <row r="74" spans="3:17">
      <c r="E74" s="359"/>
    </row>
  </sheetData>
  <mergeCells count="7">
    <mergeCell ref="A62:Q6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61"/>
  <sheetViews>
    <sheetView rightToLeft="1" view="pageBreakPreview" topLeftCell="A29" zoomScale="80" zoomScaleNormal="100" zoomScaleSheetLayoutView="80" workbookViewId="0">
      <selection activeCell="AI46" sqref="AI46"/>
    </sheetView>
  </sheetViews>
  <sheetFormatPr defaultRowHeight="15"/>
  <cols>
    <col min="1" max="1" width="21.140625" bestFit="1" customWidth="1"/>
    <col min="2" max="2" width="1.42578125" customWidth="1"/>
    <col min="3" max="3" width="11.85546875" bestFit="1" customWidth="1"/>
    <col min="4" max="4" width="1.42578125" customWidth="1"/>
    <col min="5" max="5" width="18.140625" bestFit="1" customWidth="1"/>
    <col min="6" max="6" width="1.42578125" customWidth="1"/>
    <col min="7" max="7" width="18.140625" bestFit="1" customWidth="1"/>
    <col min="8" max="8" width="1.42578125" customWidth="1"/>
    <col min="9" max="9" width="18.140625" bestFit="1" customWidth="1"/>
    <col min="10" max="10" width="1.42578125" customWidth="1"/>
    <col min="11" max="11" width="10.5703125" bestFit="1" customWidth="1"/>
    <col min="12" max="12" width="1.42578125" customWidth="1"/>
    <col min="13" max="13" width="16.7109375" bestFit="1" customWidth="1"/>
    <col min="14" max="14" width="1.42578125" customWidth="1"/>
    <col min="15" max="15" width="19.42578125" bestFit="1" customWidth="1"/>
    <col min="16" max="16" width="1.42578125" customWidth="1"/>
    <col min="17" max="17" width="18.140625" bestFit="1" customWidth="1"/>
    <col min="18" max="18" width="1.42578125" customWidth="1"/>
    <col min="19" max="19" width="19.42578125" bestFit="1" customWidth="1"/>
    <col min="20" max="20" width="1.42578125" customWidth="1"/>
    <col min="21" max="21" width="10.5703125" bestFit="1" customWidth="1"/>
    <col min="22" max="22" width="15.42578125" bestFit="1" customWidth="1"/>
    <col min="24" max="24" width="14.5703125" bestFit="1" customWidth="1"/>
  </cols>
  <sheetData>
    <row r="1" spans="1:24" ht="20.100000000000001" customHeight="1">
      <c r="A1" s="449" t="s">
        <v>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</row>
    <row r="2" spans="1:24" ht="20.100000000000001" customHeight="1">
      <c r="A2" s="450" t="s">
        <v>93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</row>
    <row r="3" spans="1:24" ht="20.100000000000001" customHeight="1">
      <c r="A3" s="451" t="s">
        <v>2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</row>
    <row r="5" spans="1:24" ht="15.75">
      <c r="A5" s="452" t="s">
        <v>133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</row>
    <row r="7" spans="1:24" ht="16.5" thickBot="1">
      <c r="C7" s="453" t="s">
        <v>107</v>
      </c>
      <c r="D7" s="392"/>
      <c r="E7" s="392"/>
      <c r="F7" s="392"/>
      <c r="G7" s="392"/>
      <c r="H7" s="392"/>
      <c r="I7" s="392"/>
      <c r="J7" s="392"/>
      <c r="K7" s="392"/>
      <c r="M7" s="454" t="s">
        <v>7</v>
      </c>
      <c r="N7" s="392"/>
      <c r="O7" s="392"/>
      <c r="P7" s="392"/>
      <c r="Q7" s="392"/>
      <c r="R7" s="392"/>
      <c r="S7" s="392"/>
      <c r="T7" s="392"/>
      <c r="U7" s="392"/>
    </row>
    <row r="8" spans="1:24" ht="32.25" thickBot="1">
      <c r="A8" s="248" t="s">
        <v>134</v>
      </c>
      <c r="C8" s="249" t="s">
        <v>105</v>
      </c>
      <c r="E8" s="250" t="s">
        <v>135</v>
      </c>
      <c r="G8" s="251" t="s">
        <v>136</v>
      </c>
      <c r="I8" s="252" t="s">
        <v>137</v>
      </c>
      <c r="K8" s="253" t="s">
        <v>138</v>
      </c>
      <c r="M8" s="254" t="s">
        <v>105</v>
      </c>
      <c r="O8" s="255" t="s">
        <v>135</v>
      </c>
      <c r="Q8" s="256" t="s">
        <v>136</v>
      </c>
      <c r="S8" s="257" t="s">
        <v>137</v>
      </c>
      <c r="U8" s="258" t="s">
        <v>138</v>
      </c>
      <c r="V8" s="377"/>
      <c r="W8" s="359"/>
      <c r="X8" s="363"/>
    </row>
    <row r="9" spans="1:24" ht="20.25">
      <c r="A9" s="259" t="s">
        <v>18</v>
      </c>
      <c r="C9" s="345">
        <v>0</v>
      </c>
      <c r="D9" s="345"/>
      <c r="E9" s="345">
        <v>-420197922</v>
      </c>
      <c r="F9" s="345"/>
      <c r="G9" s="345">
        <v>-2976421179</v>
      </c>
      <c r="H9" s="345"/>
      <c r="I9" s="345">
        <v>-3396619101</v>
      </c>
      <c r="K9" s="347">
        <v>3.4787550317272438E-2</v>
      </c>
      <c r="M9" s="345">
        <v>0</v>
      </c>
      <c r="N9" s="345"/>
      <c r="O9" s="345">
        <v>-7537892053</v>
      </c>
      <c r="P9" s="345"/>
      <c r="Q9" s="345">
        <v>-992268427</v>
      </c>
      <c r="R9" s="345"/>
      <c r="S9" s="345">
        <v>-8530160480</v>
      </c>
      <c r="U9" s="347">
        <v>1.9482905331586864E-2</v>
      </c>
      <c r="V9" s="381"/>
      <c r="W9" s="359"/>
      <c r="X9" s="381"/>
    </row>
    <row r="10" spans="1:24" ht="20.25">
      <c r="A10" s="260" t="s">
        <v>139</v>
      </c>
      <c r="C10" s="345">
        <v>0</v>
      </c>
      <c r="D10" s="345"/>
      <c r="E10" s="345">
        <v>15307495236</v>
      </c>
      <c r="F10" s="345"/>
      <c r="G10" s="345">
        <v>0</v>
      </c>
      <c r="H10" s="345"/>
      <c r="I10" s="345">
        <v>15307495236</v>
      </c>
      <c r="K10" s="347">
        <v>-0.15677656072680674</v>
      </c>
      <c r="M10" s="345">
        <v>0</v>
      </c>
      <c r="N10" s="345"/>
      <c r="O10" s="345">
        <v>-12003034464</v>
      </c>
      <c r="P10" s="345"/>
      <c r="Q10" s="345">
        <v>0</v>
      </c>
      <c r="R10" s="345"/>
      <c r="S10" s="345">
        <v>-12003034464</v>
      </c>
      <c r="U10" s="347">
        <v>2.7414957163137275E-2</v>
      </c>
      <c r="V10" s="381"/>
      <c r="W10" s="359"/>
      <c r="X10" s="381"/>
    </row>
    <row r="11" spans="1:24" ht="20.25">
      <c r="A11" s="261" t="s">
        <v>20</v>
      </c>
      <c r="C11" s="345">
        <v>0</v>
      </c>
      <c r="D11" s="345"/>
      <c r="E11" s="345">
        <v>-3018738650</v>
      </c>
      <c r="F11" s="345"/>
      <c r="G11" s="345">
        <v>632118149</v>
      </c>
      <c r="H11" s="345"/>
      <c r="I11" s="345">
        <v>-2386620501</v>
      </c>
      <c r="K11" s="347">
        <v>2.4443329763507521E-2</v>
      </c>
      <c r="M11" s="345">
        <v>0</v>
      </c>
      <c r="N11" s="345"/>
      <c r="O11" s="345">
        <v>-715716000</v>
      </c>
      <c r="P11" s="345"/>
      <c r="Q11" s="345">
        <v>632118149</v>
      </c>
      <c r="R11" s="345"/>
      <c r="S11" s="345">
        <v>-83597851</v>
      </c>
      <c r="U11" s="347">
        <v>1.9093767588263525E-4</v>
      </c>
      <c r="V11" s="381"/>
      <c r="W11" s="359"/>
      <c r="X11" s="381"/>
    </row>
    <row r="12" spans="1:24" ht="20.25">
      <c r="A12" s="262" t="s">
        <v>140</v>
      </c>
      <c r="C12" s="345">
        <v>0</v>
      </c>
      <c r="D12" s="345"/>
      <c r="E12" s="345">
        <v>2720116992</v>
      </c>
      <c r="F12" s="345"/>
      <c r="G12" s="345">
        <v>0</v>
      </c>
      <c r="H12" s="345"/>
      <c r="I12" s="345">
        <v>2720116992</v>
      </c>
      <c r="K12" s="347">
        <v>-2.7858939702779396E-2</v>
      </c>
      <c r="M12" s="345">
        <v>0</v>
      </c>
      <c r="N12" s="345"/>
      <c r="O12" s="345">
        <v>-6778251677</v>
      </c>
      <c r="P12" s="345"/>
      <c r="Q12" s="345">
        <v>-20207601</v>
      </c>
      <c r="R12" s="345"/>
      <c r="S12" s="345">
        <v>-6798459278</v>
      </c>
      <c r="U12" s="347">
        <v>1.552769597060645E-2</v>
      </c>
      <c r="V12" s="381"/>
      <c r="W12" s="359"/>
      <c r="X12" s="381"/>
    </row>
    <row r="13" spans="1:24" ht="20.25">
      <c r="A13" s="263" t="s">
        <v>23</v>
      </c>
      <c r="C13" s="345">
        <v>0</v>
      </c>
      <c r="D13" s="345"/>
      <c r="E13" s="345">
        <v>-3650151600</v>
      </c>
      <c r="F13" s="345"/>
      <c r="G13" s="345">
        <v>0</v>
      </c>
      <c r="H13" s="345"/>
      <c r="I13" s="345">
        <v>-3650151600</v>
      </c>
      <c r="K13" s="347">
        <v>3.7384183705876331E-2</v>
      </c>
      <c r="M13" s="345">
        <v>0</v>
      </c>
      <c r="N13" s="345"/>
      <c r="O13" s="345">
        <v>-20981612160</v>
      </c>
      <c r="P13" s="345"/>
      <c r="Q13" s="345">
        <v>0</v>
      </c>
      <c r="R13" s="345"/>
      <c r="S13" s="345">
        <v>-20981612160</v>
      </c>
      <c r="U13" s="347">
        <v>4.7922048404105966E-2</v>
      </c>
      <c r="V13" s="381"/>
      <c r="W13" s="359"/>
      <c r="X13" s="381"/>
    </row>
    <row r="14" spans="1:24" ht="20.25">
      <c r="A14" s="264" t="s">
        <v>25</v>
      </c>
      <c r="C14" s="345">
        <v>0</v>
      </c>
      <c r="D14" s="345"/>
      <c r="E14" s="345">
        <v>560827726</v>
      </c>
      <c r="F14" s="345"/>
      <c r="G14" s="345">
        <v>0</v>
      </c>
      <c r="H14" s="345"/>
      <c r="I14" s="345">
        <v>560827726</v>
      </c>
      <c r="K14" s="347">
        <v>-5.7438947840229085E-3</v>
      </c>
      <c r="M14" s="345">
        <v>0</v>
      </c>
      <c r="N14" s="345"/>
      <c r="O14" s="345">
        <v>-9790581076</v>
      </c>
      <c r="P14" s="345"/>
      <c r="Q14" s="345">
        <v>0</v>
      </c>
      <c r="R14" s="345"/>
      <c r="S14" s="345">
        <v>-9790581076</v>
      </c>
      <c r="U14" s="347">
        <v>2.2361708750048493E-2</v>
      </c>
      <c r="V14" s="381"/>
      <c r="W14" s="359"/>
      <c r="X14" s="381"/>
    </row>
    <row r="15" spans="1:24" ht="30">
      <c r="A15" s="265" t="s">
        <v>28</v>
      </c>
      <c r="C15" s="345">
        <v>0</v>
      </c>
      <c r="D15" s="345"/>
      <c r="E15" s="345">
        <v>0</v>
      </c>
      <c r="F15" s="345"/>
      <c r="G15" s="345">
        <v>0</v>
      </c>
      <c r="H15" s="345"/>
      <c r="I15" s="345">
        <v>0</v>
      </c>
      <c r="K15" s="347">
        <v>0</v>
      </c>
      <c r="M15" s="345">
        <v>0</v>
      </c>
      <c r="N15" s="345"/>
      <c r="O15" s="345">
        <v>-425196000</v>
      </c>
      <c r="P15" s="345"/>
      <c r="Q15" s="345">
        <v>0</v>
      </c>
      <c r="R15" s="345"/>
      <c r="S15" s="345">
        <v>-425196000</v>
      </c>
      <c r="U15" s="347">
        <v>9.7114860087244318E-4</v>
      </c>
      <c r="V15" s="381"/>
      <c r="W15" s="359"/>
      <c r="X15" s="381"/>
    </row>
    <row r="16" spans="1:24" ht="30">
      <c r="A16" s="266" t="s">
        <v>30</v>
      </c>
      <c r="C16" s="345">
        <v>0</v>
      </c>
      <c r="D16" s="345"/>
      <c r="E16" s="345">
        <v>1992226220</v>
      </c>
      <c r="F16" s="345"/>
      <c r="G16" s="345">
        <v>0</v>
      </c>
      <c r="H16" s="345"/>
      <c r="I16" s="345">
        <v>1992226220</v>
      </c>
      <c r="K16" s="347">
        <v>-2.0404015820094594E-2</v>
      </c>
      <c r="M16" s="345">
        <v>0</v>
      </c>
      <c r="N16" s="345"/>
      <c r="O16" s="345">
        <v>3245656420</v>
      </c>
      <c r="P16" s="345"/>
      <c r="Q16" s="345">
        <v>0</v>
      </c>
      <c r="R16" s="345"/>
      <c r="S16" s="345">
        <v>3245656420</v>
      </c>
      <c r="U16" s="347">
        <v>-7.4130864147255917E-3</v>
      </c>
      <c r="V16" s="381"/>
      <c r="W16" s="359"/>
      <c r="X16" s="381"/>
    </row>
    <row r="17" spans="1:24" ht="30">
      <c r="A17" s="267" t="s">
        <v>31</v>
      </c>
      <c r="C17" s="345">
        <v>0</v>
      </c>
      <c r="D17" s="345"/>
      <c r="E17" s="345">
        <v>1059973809</v>
      </c>
      <c r="F17" s="345"/>
      <c r="G17" s="345">
        <v>0</v>
      </c>
      <c r="H17" s="345"/>
      <c r="I17" s="345">
        <v>1059973809</v>
      </c>
      <c r="K17" s="347">
        <v>-1.0856057485139375E-2</v>
      </c>
      <c r="M17" s="345">
        <v>0</v>
      </c>
      <c r="N17" s="345"/>
      <c r="O17" s="345">
        <v>-3601835963</v>
      </c>
      <c r="P17" s="345"/>
      <c r="Q17" s="345">
        <v>0</v>
      </c>
      <c r="R17" s="345"/>
      <c r="S17" s="345">
        <v>-3601835963</v>
      </c>
      <c r="U17" s="347">
        <v>8.226601275739891E-3</v>
      </c>
      <c r="V17" s="381"/>
      <c r="W17" s="359"/>
      <c r="X17" s="381"/>
    </row>
    <row r="18" spans="1:24" ht="30">
      <c r="A18" s="268" t="s">
        <v>32</v>
      </c>
      <c r="C18" s="345">
        <v>0</v>
      </c>
      <c r="D18" s="345"/>
      <c r="E18" s="345">
        <v>-3576233048</v>
      </c>
      <c r="F18" s="345"/>
      <c r="G18" s="345">
        <v>153614583</v>
      </c>
      <c r="H18" s="345"/>
      <c r="I18" s="345">
        <v>-3422618465</v>
      </c>
      <c r="K18" s="347">
        <v>3.5053831038328508E-2</v>
      </c>
      <c r="M18" s="345">
        <v>0</v>
      </c>
      <c r="N18" s="345"/>
      <c r="O18" s="345">
        <v>3852899032</v>
      </c>
      <c r="P18" s="345"/>
      <c r="Q18" s="345">
        <v>6223193448</v>
      </c>
      <c r="R18" s="345"/>
      <c r="S18" s="345">
        <v>10076092480</v>
      </c>
      <c r="U18" s="347">
        <v>-2.3013817425877353E-2</v>
      </c>
      <c r="V18" s="381"/>
      <c r="W18" s="359"/>
      <c r="X18" s="381"/>
    </row>
    <row r="19" spans="1:24" ht="20.25">
      <c r="A19" s="269" t="s">
        <v>33</v>
      </c>
      <c r="C19" s="345">
        <v>0</v>
      </c>
      <c r="D19" s="345"/>
      <c r="E19" s="345">
        <v>2215157252</v>
      </c>
      <c r="F19" s="345"/>
      <c r="G19" s="345">
        <v>0</v>
      </c>
      <c r="H19" s="345"/>
      <c r="I19" s="345">
        <v>2215157252</v>
      </c>
      <c r="K19" s="347">
        <v>-2.268723459216658E-2</v>
      </c>
      <c r="M19" s="345">
        <v>4541072850</v>
      </c>
      <c r="N19" s="345"/>
      <c r="O19" s="345">
        <v>-10837660847</v>
      </c>
      <c r="P19" s="345"/>
      <c r="Q19" s="345">
        <v>-81819470</v>
      </c>
      <c r="R19" s="345"/>
      <c r="S19" s="345">
        <v>-6378407467</v>
      </c>
      <c r="U19" s="347">
        <v>1.456829670874466E-2</v>
      </c>
      <c r="V19" s="381"/>
      <c r="W19" s="359"/>
      <c r="X19" s="381"/>
    </row>
    <row r="20" spans="1:24" ht="20.25">
      <c r="A20" s="270" t="s">
        <v>34</v>
      </c>
      <c r="C20" s="345">
        <v>0</v>
      </c>
      <c r="D20" s="345"/>
      <c r="E20" s="345">
        <v>-2452662133</v>
      </c>
      <c r="F20" s="345"/>
      <c r="G20" s="345">
        <v>0</v>
      </c>
      <c r="H20" s="345"/>
      <c r="I20" s="345">
        <v>-2452662133</v>
      </c>
      <c r="K20" s="347">
        <v>2.511971605467523E-2</v>
      </c>
      <c r="M20" s="345">
        <v>0</v>
      </c>
      <c r="N20" s="345"/>
      <c r="O20" s="345">
        <v>-1692877594</v>
      </c>
      <c r="P20" s="345"/>
      <c r="Q20" s="345">
        <v>0</v>
      </c>
      <c r="R20" s="345"/>
      <c r="S20" s="345">
        <v>-1692877594</v>
      </c>
      <c r="U20" s="347">
        <v>3.86653615476488E-3</v>
      </c>
      <c r="V20" s="381"/>
      <c r="W20" s="359"/>
      <c r="X20" s="381"/>
    </row>
    <row r="21" spans="1:24" ht="20.25">
      <c r="A21" s="271" t="s">
        <v>36</v>
      </c>
      <c r="C21" s="345">
        <v>0</v>
      </c>
      <c r="D21" s="345"/>
      <c r="E21" s="345">
        <v>-30517576609</v>
      </c>
      <c r="F21" s="345"/>
      <c r="G21" s="345">
        <v>-233731194</v>
      </c>
      <c r="H21" s="345"/>
      <c r="I21" s="345">
        <v>-30751307803</v>
      </c>
      <c r="K21" s="347">
        <v>0.3149492585741645</v>
      </c>
      <c r="M21" s="345">
        <v>0</v>
      </c>
      <c r="N21" s="345"/>
      <c r="O21" s="345">
        <v>-53980859511</v>
      </c>
      <c r="P21" s="345"/>
      <c r="Q21" s="345">
        <v>-2156515598</v>
      </c>
      <c r="R21" s="345"/>
      <c r="S21" s="345">
        <v>-56137375109</v>
      </c>
      <c r="U21" s="347">
        <v>0.12821788844146434</v>
      </c>
      <c r="V21" s="381"/>
      <c r="W21" s="359"/>
      <c r="X21" s="381"/>
    </row>
    <row r="22" spans="1:24" ht="30">
      <c r="A22" s="272" t="s">
        <v>37</v>
      </c>
      <c r="C22" s="345">
        <v>0</v>
      </c>
      <c r="D22" s="345"/>
      <c r="E22" s="345">
        <v>3298685062</v>
      </c>
      <c r="F22" s="345"/>
      <c r="G22" s="345">
        <v>-3542207799</v>
      </c>
      <c r="H22" s="345"/>
      <c r="I22" s="345">
        <v>-243522737</v>
      </c>
      <c r="K22" s="347">
        <v>2.4941152407384412E-3</v>
      </c>
      <c r="M22" s="345">
        <v>0</v>
      </c>
      <c r="N22" s="345"/>
      <c r="O22" s="345">
        <v>-5107183212</v>
      </c>
      <c r="P22" s="345"/>
      <c r="Q22" s="345">
        <v>-7148308679</v>
      </c>
      <c r="R22" s="345"/>
      <c r="S22" s="345">
        <v>-12255491891</v>
      </c>
      <c r="U22" s="347">
        <v>2.799157048266734E-2</v>
      </c>
      <c r="V22" s="381"/>
      <c r="W22" s="359"/>
      <c r="X22" s="381"/>
    </row>
    <row r="23" spans="1:24" ht="20.25">
      <c r="A23" s="273" t="s">
        <v>38</v>
      </c>
      <c r="C23" s="345">
        <v>0</v>
      </c>
      <c r="D23" s="345"/>
      <c r="E23" s="345">
        <v>1162954781</v>
      </c>
      <c r="F23" s="345"/>
      <c r="G23" s="345">
        <v>-1743468903</v>
      </c>
      <c r="H23" s="345"/>
      <c r="I23" s="345">
        <v>-580514122</v>
      </c>
      <c r="K23" s="347">
        <v>5.9455192438318191E-3</v>
      </c>
      <c r="M23" s="345">
        <v>0</v>
      </c>
      <c r="N23" s="345"/>
      <c r="O23" s="345">
        <v>-23087805300</v>
      </c>
      <c r="P23" s="345"/>
      <c r="Q23" s="345">
        <v>-1743468903</v>
      </c>
      <c r="R23" s="345"/>
      <c r="S23" s="345">
        <v>-24831274203</v>
      </c>
      <c r="U23" s="347">
        <v>5.6714684992623263E-2</v>
      </c>
      <c r="V23" s="381"/>
      <c r="W23" s="359"/>
      <c r="X23" s="381"/>
    </row>
    <row r="24" spans="1:24" ht="20.25">
      <c r="A24" s="274" t="s">
        <v>39</v>
      </c>
      <c r="C24" s="345">
        <v>0</v>
      </c>
      <c r="D24" s="345"/>
      <c r="E24" s="345">
        <v>304416122</v>
      </c>
      <c r="F24" s="345"/>
      <c r="G24" s="345">
        <v>0</v>
      </c>
      <c r="H24" s="345"/>
      <c r="I24" s="345">
        <v>304416122</v>
      </c>
      <c r="K24" s="347">
        <v>-3.1177741296768225E-3</v>
      </c>
      <c r="M24" s="345">
        <v>0</v>
      </c>
      <c r="N24" s="345"/>
      <c r="O24" s="345">
        <v>-11872228777</v>
      </c>
      <c r="P24" s="345"/>
      <c r="Q24" s="345">
        <v>0</v>
      </c>
      <c r="R24" s="345"/>
      <c r="S24" s="345">
        <v>-11872228777</v>
      </c>
      <c r="U24" s="347">
        <v>2.7116196685813384E-2</v>
      </c>
      <c r="V24" s="381"/>
      <c r="W24" s="359"/>
      <c r="X24" s="381"/>
    </row>
    <row r="25" spans="1:24" ht="20.25">
      <c r="A25" s="275" t="s">
        <v>40</v>
      </c>
      <c r="C25" s="345">
        <v>0</v>
      </c>
      <c r="D25" s="345"/>
      <c r="E25" s="345">
        <v>-218691000</v>
      </c>
      <c r="F25" s="345"/>
      <c r="G25" s="345">
        <v>0</v>
      </c>
      <c r="H25" s="345"/>
      <c r="I25" s="345">
        <v>-218691000</v>
      </c>
      <c r="K25" s="347">
        <v>2.239793141419606E-3</v>
      </c>
      <c r="M25" s="345">
        <v>0</v>
      </c>
      <c r="N25" s="345"/>
      <c r="O25" s="345">
        <v>546727501</v>
      </c>
      <c r="P25" s="345"/>
      <c r="Q25" s="345">
        <v>109971279</v>
      </c>
      <c r="R25" s="345"/>
      <c r="S25" s="345">
        <v>656698780</v>
      </c>
      <c r="U25" s="347">
        <v>-1.4999014604832603E-3</v>
      </c>
      <c r="V25" s="381"/>
      <c r="W25" s="359"/>
      <c r="X25" s="381"/>
    </row>
    <row r="26" spans="1:24" ht="20.25">
      <c r="A26" s="276" t="s">
        <v>41</v>
      </c>
      <c r="C26" s="345">
        <v>0</v>
      </c>
      <c r="D26" s="345"/>
      <c r="E26" s="345">
        <v>103982849</v>
      </c>
      <c r="F26" s="345"/>
      <c r="G26" s="345">
        <v>0</v>
      </c>
      <c r="H26" s="345"/>
      <c r="I26" s="345">
        <v>103982849</v>
      </c>
      <c r="K26" s="347">
        <v>-1.0649732820073553E-3</v>
      </c>
      <c r="M26" s="345">
        <v>0</v>
      </c>
      <c r="N26" s="345"/>
      <c r="O26" s="345">
        <v>-4167484884</v>
      </c>
      <c r="P26" s="345"/>
      <c r="Q26" s="345">
        <v>0</v>
      </c>
      <c r="R26" s="345"/>
      <c r="S26" s="345">
        <v>-4167484884</v>
      </c>
      <c r="U26" s="347">
        <v>9.5185446576488402E-3</v>
      </c>
      <c r="V26" s="381"/>
      <c r="W26" s="359"/>
      <c r="X26" s="381"/>
    </row>
    <row r="27" spans="1:24" ht="30">
      <c r="A27" s="277" t="s">
        <v>42</v>
      </c>
      <c r="C27" s="345">
        <v>0</v>
      </c>
      <c r="D27" s="345"/>
      <c r="E27" s="345">
        <v>-64612757</v>
      </c>
      <c r="F27" s="345"/>
      <c r="G27" s="345">
        <v>0</v>
      </c>
      <c r="H27" s="345"/>
      <c r="I27" s="345">
        <v>-64612757</v>
      </c>
      <c r="K27" s="347">
        <v>6.6175201529469264E-4</v>
      </c>
      <c r="M27" s="345">
        <v>0</v>
      </c>
      <c r="N27" s="345"/>
      <c r="O27" s="345">
        <v>-1419971009</v>
      </c>
      <c r="P27" s="345"/>
      <c r="Q27" s="345">
        <v>-2251553414</v>
      </c>
      <c r="R27" s="345"/>
      <c r="S27" s="345">
        <v>-3671524423</v>
      </c>
      <c r="U27" s="347">
        <v>8.3857698719307198E-3</v>
      </c>
      <c r="V27" s="381"/>
      <c r="W27" s="359"/>
      <c r="X27" s="381"/>
    </row>
    <row r="28" spans="1:24" ht="20.25">
      <c r="A28" s="278" t="s">
        <v>44</v>
      </c>
      <c r="C28" s="345">
        <v>0</v>
      </c>
      <c r="D28" s="345"/>
      <c r="E28" s="345">
        <v>-11946731472</v>
      </c>
      <c r="F28" s="345"/>
      <c r="G28" s="345">
        <v>0</v>
      </c>
      <c r="H28" s="345"/>
      <c r="I28" s="345">
        <v>-11946731472</v>
      </c>
      <c r="K28" s="347">
        <v>0.12235623419970347</v>
      </c>
      <c r="M28" s="345">
        <v>0</v>
      </c>
      <c r="N28" s="345"/>
      <c r="O28" s="345">
        <v>-21395256246</v>
      </c>
      <c r="P28" s="345"/>
      <c r="Q28" s="345">
        <v>0</v>
      </c>
      <c r="R28" s="345"/>
      <c r="S28" s="345">
        <v>-21395256246</v>
      </c>
      <c r="U28" s="347">
        <v>4.8866812407949045E-2</v>
      </c>
      <c r="V28" s="381"/>
      <c r="W28" s="359"/>
      <c r="X28" s="381"/>
    </row>
    <row r="29" spans="1:24" ht="20.25">
      <c r="A29" s="279" t="s">
        <v>46</v>
      </c>
      <c r="C29" s="345">
        <v>0</v>
      </c>
      <c r="D29" s="345"/>
      <c r="E29" s="345">
        <v>-16794749430</v>
      </c>
      <c r="F29" s="345"/>
      <c r="G29" s="345">
        <v>-1585046846</v>
      </c>
      <c r="H29" s="345"/>
      <c r="I29" s="345">
        <v>-18379796276</v>
      </c>
      <c r="K29" s="347">
        <v>0.18824250490269107</v>
      </c>
      <c r="M29" s="345">
        <v>0</v>
      </c>
      <c r="N29" s="345"/>
      <c r="O29" s="345">
        <v>-35247781533</v>
      </c>
      <c r="P29" s="345"/>
      <c r="Q29" s="345">
        <v>-3242591484</v>
      </c>
      <c r="R29" s="345"/>
      <c r="S29" s="345">
        <v>-38490373017</v>
      </c>
      <c r="U29" s="347">
        <v>8.7912096780115495E-2</v>
      </c>
      <c r="V29" s="381"/>
      <c r="W29" s="359"/>
      <c r="X29" s="381"/>
    </row>
    <row r="30" spans="1:24" ht="20.25">
      <c r="A30" s="280" t="s">
        <v>47</v>
      </c>
      <c r="C30" s="345">
        <v>0</v>
      </c>
      <c r="D30" s="345"/>
      <c r="E30" s="345">
        <v>-7618399200</v>
      </c>
      <c r="F30" s="345"/>
      <c r="G30" s="345">
        <v>116554500</v>
      </c>
      <c r="H30" s="345"/>
      <c r="I30" s="345">
        <v>-7501844700</v>
      </c>
      <c r="K30" s="347">
        <v>7.6832518517245887E-2</v>
      </c>
      <c r="M30" s="345">
        <v>0</v>
      </c>
      <c r="N30" s="345"/>
      <c r="O30" s="345">
        <v>-14329230750</v>
      </c>
      <c r="P30" s="345"/>
      <c r="Q30" s="345">
        <v>908409003</v>
      </c>
      <c r="R30" s="345"/>
      <c r="S30" s="345">
        <v>-13420821747</v>
      </c>
      <c r="U30" s="347">
        <v>3.0653186441447024E-2</v>
      </c>
      <c r="V30" s="381"/>
      <c r="W30" s="359"/>
      <c r="X30" s="381"/>
    </row>
    <row r="31" spans="1:24" ht="20.25">
      <c r="A31" s="281" t="s">
        <v>48</v>
      </c>
      <c r="C31" s="345">
        <v>0</v>
      </c>
      <c r="D31" s="345"/>
      <c r="E31" s="345">
        <v>784936200</v>
      </c>
      <c r="F31" s="345"/>
      <c r="G31" s="345">
        <v>0</v>
      </c>
      <c r="H31" s="345"/>
      <c r="I31" s="345">
        <v>784936200</v>
      </c>
      <c r="K31" s="347">
        <v>-8.0391727012632808E-3</v>
      </c>
      <c r="M31" s="345">
        <v>0</v>
      </c>
      <c r="N31" s="345"/>
      <c r="O31" s="345">
        <v>-7195297200</v>
      </c>
      <c r="P31" s="345"/>
      <c r="Q31" s="345">
        <v>0</v>
      </c>
      <c r="R31" s="345"/>
      <c r="S31" s="345">
        <v>-7195297200</v>
      </c>
      <c r="U31" s="347">
        <v>1.6434074658843001E-2</v>
      </c>
      <c r="V31" s="381"/>
      <c r="W31" s="359"/>
      <c r="X31" s="381"/>
    </row>
    <row r="32" spans="1:24" ht="20.25">
      <c r="A32" s="282" t="s">
        <v>50</v>
      </c>
      <c r="C32" s="345">
        <v>0</v>
      </c>
      <c r="D32" s="345"/>
      <c r="E32" s="345">
        <v>2441486206</v>
      </c>
      <c r="F32" s="345"/>
      <c r="G32" s="345">
        <v>-2267693724</v>
      </c>
      <c r="H32" s="345"/>
      <c r="I32" s="345">
        <v>173792482</v>
      </c>
      <c r="K32" s="347">
        <v>-1.7799507488368992E-3</v>
      </c>
      <c r="M32" s="345">
        <v>0</v>
      </c>
      <c r="N32" s="345"/>
      <c r="O32" s="345">
        <v>0</v>
      </c>
      <c r="P32" s="345"/>
      <c r="Q32" s="345">
        <v>-2255264033</v>
      </c>
      <c r="R32" s="345"/>
      <c r="S32" s="345">
        <v>-2255264033</v>
      </c>
      <c r="U32" s="347">
        <v>5.1510280205973097E-3</v>
      </c>
      <c r="V32" s="381"/>
      <c r="W32" s="359"/>
      <c r="X32" s="381"/>
    </row>
    <row r="33" spans="1:24" ht="20.25">
      <c r="A33" s="283" t="s">
        <v>51</v>
      </c>
      <c r="C33" s="345">
        <v>0</v>
      </c>
      <c r="D33" s="345"/>
      <c r="E33" s="345">
        <v>-2529340205</v>
      </c>
      <c r="F33" s="345"/>
      <c r="G33" s="345">
        <v>0</v>
      </c>
      <c r="H33" s="345"/>
      <c r="I33" s="345">
        <v>-2529340205</v>
      </c>
      <c r="K33" s="347">
        <v>2.5905038814930014E-2</v>
      </c>
      <c r="M33" s="345">
        <v>0</v>
      </c>
      <c r="N33" s="345"/>
      <c r="O33" s="345">
        <v>-7403764043</v>
      </c>
      <c r="P33" s="345"/>
      <c r="Q33" s="345">
        <v>0</v>
      </c>
      <c r="R33" s="345"/>
      <c r="S33" s="345">
        <v>-7403764043</v>
      </c>
      <c r="U33" s="347">
        <v>1.6910213387588673E-2</v>
      </c>
      <c r="V33" s="381"/>
      <c r="W33" s="359"/>
      <c r="X33" s="381"/>
    </row>
    <row r="34" spans="1:24" ht="20.25">
      <c r="A34" s="284" t="s">
        <v>52</v>
      </c>
      <c r="C34" s="345">
        <v>0</v>
      </c>
      <c r="D34" s="345"/>
      <c r="E34" s="345">
        <v>-270381600</v>
      </c>
      <c r="F34" s="345"/>
      <c r="G34" s="345">
        <v>0</v>
      </c>
      <c r="H34" s="345"/>
      <c r="I34" s="345">
        <v>-270381600</v>
      </c>
      <c r="K34" s="347">
        <v>2.7691987930278765E-3</v>
      </c>
      <c r="M34" s="345">
        <v>0</v>
      </c>
      <c r="N34" s="345"/>
      <c r="O34" s="345">
        <v>-8719806600</v>
      </c>
      <c r="P34" s="345"/>
      <c r="Q34" s="345">
        <v>0</v>
      </c>
      <c r="R34" s="345"/>
      <c r="S34" s="345">
        <v>-8719806600</v>
      </c>
      <c r="U34" s="347">
        <v>1.9916057487531152E-2</v>
      </c>
      <c r="V34" s="381"/>
      <c r="W34" s="359"/>
      <c r="X34" s="381"/>
    </row>
    <row r="35" spans="1:24" ht="20.25">
      <c r="A35" s="285" t="s">
        <v>53</v>
      </c>
      <c r="C35" s="345">
        <v>0</v>
      </c>
      <c r="D35" s="345"/>
      <c r="E35" s="345">
        <v>854883000</v>
      </c>
      <c r="F35" s="345"/>
      <c r="G35" s="345">
        <v>0</v>
      </c>
      <c r="H35" s="345"/>
      <c r="I35" s="345">
        <v>854883000</v>
      </c>
      <c r="K35" s="347">
        <v>-8.7555550073675492E-3</v>
      </c>
      <c r="M35" s="345">
        <v>0</v>
      </c>
      <c r="N35" s="345"/>
      <c r="O35" s="345">
        <v>11171314098</v>
      </c>
      <c r="P35" s="345"/>
      <c r="Q35" s="345">
        <v>0</v>
      </c>
      <c r="R35" s="345"/>
      <c r="S35" s="345">
        <v>11171314098</v>
      </c>
      <c r="U35" s="347">
        <v>-2.5515306014589272E-2</v>
      </c>
      <c r="V35" s="381"/>
      <c r="W35" s="359"/>
      <c r="X35" s="381"/>
    </row>
    <row r="36" spans="1:24" ht="20.25">
      <c r="A36" s="286" t="s">
        <v>54</v>
      </c>
      <c r="C36" s="345">
        <v>0</v>
      </c>
      <c r="D36" s="345"/>
      <c r="E36" s="345">
        <v>6228220275</v>
      </c>
      <c r="F36" s="345"/>
      <c r="G36" s="345">
        <v>742776925</v>
      </c>
      <c r="H36" s="345"/>
      <c r="I36" s="345">
        <v>6970997200</v>
      </c>
      <c r="K36" s="347">
        <v>-7.1395675713290793E-2</v>
      </c>
      <c r="M36" s="345">
        <v>0</v>
      </c>
      <c r="N36" s="345"/>
      <c r="O36" s="345">
        <v>-943850475</v>
      </c>
      <c r="P36" s="345"/>
      <c r="Q36" s="345">
        <v>742776925</v>
      </c>
      <c r="R36" s="345"/>
      <c r="S36" s="345">
        <v>-201073550</v>
      </c>
      <c r="U36" s="347">
        <v>4.5925243124336833E-4</v>
      </c>
      <c r="V36" s="381"/>
      <c r="W36" s="359"/>
      <c r="X36" s="381"/>
    </row>
    <row r="37" spans="1:24" ht="20.25">
      <c r="A37" s="287" t="s">
        <v>55</v>
      </c>
      <c r="C37" s="345">
        <v>0</v>
      </c>
      <c r="D37" s="345"/>
      <c r="E37" s="345">
        <v>-1368203462</v>
      </c>
      <c r="F37" s="345"/>
      <c r="G37" s="345">
        <v>0</v>
      </c>
      <c r="H37" s="345"/>
      <c r="I37" s="345">
        <v>-1368203462</v>
      </c>
      <c r="K37" s="347">
        <v>1.4012889100393524E-2</v>
      </c>
      <c r="M37" s="345">
        <v>6662</v>
      </c>
      <c r="N37" s="345"/>
      <c r="O37" s="345">
        <v>-5929487176</v>
      </c>
      <c r="P37" s="345"/>
      <c r="Q37" s="345">
        <v>-4980059126</v>
      </c>
      <c r="R37" s="345"/>
      <c r="S37" s="345">
        <v>-10909539640</v>
      </c>
      <c r="U37" s="347">
        <v>2.4917412575726154E-2</v>
      </c>
      <c r="V37" s="381"/>
      <c r="W37" s="359"/>
      <c r="X37" s="381"/>
    </row>
    <row r="38" spans="1:24" ht="20.25">
      <c r="A38" s="288" t="s">
        <v>56</v>
      </c>
      <c r="C38" s="345">
        <v>0</v>
      </c>
      <c r="D38" s="345"/>
      <c r="E38" s="345">
        <v>-149071168</v>
      </c>
      <c r="F38" s="345"/>
      <c r="G38" s="345">
        <v>0</v>
      </c>
      <c r="H38" s="345"/>
      <c r="I38" s="345">
        <v>-149071168</v>
      </c>
      <c r="K38" s="347">
        <v>1.5267595816462946E-3</v>
      </c>
      <c r="M38" s="345">
        <v>1660</v>
      </c>
      <c r="N38" s="345"/>
      <c r="O38" s="345">
        <v>-4591391958</v>
      </c>
      <c r="P38" s="345"/>
      <c r="Q38" s="345">
        <v>0</v>
      </c>
      <c r="R38" s="345"/>
      <c r="S38" s="345">
        <v>-4591390298</v>
      </c>
      <c r="U38" s="347">
        <v>1.0486745557253619E-2</v>
      </c>
      <c r="V38" s="381"/>
      <c r="W38" s="359"/>
      <c r="X38" s="381"/>
    </row>
    <row r="39" spans="1:24" ht="20.25">
      <c r="A39" s="289" t="s">
        <v>57</v>
      </c>
      <c r="C39" s="345">
        <v>0</v>
      </c>
      <c r="D39" s="345"/>
      <c r="E39" s="345">
        <v>2052315630</v>
      </c>
      <c r="F39" s="345"/>
      <c r="G39" s="345">
        <v>0</v>
      </c>
      <c r="H39" s="345"/>
      <c r="I39" s="345">
        <v>2052315630</v>
      </c>
      <c r="K39" s="347">
        <v>-2.1019440544431445E-2</v>
      </c>
      <c r="M39" s="345">
        <v>0</v>
      </c>
      <c r="N39" s="345"/>
      <c r="O39" s="345">
        <v>-2348144910</v>
      </c>
      <c r="P39" s="345"/>
      <c r="Q39" s="345">
        <v>0</v>
      </c>
      <c r="R39" s="345"/>
      <c r="S39" s="345">
        <v>-2348144910</v>
      </c>
      <c r="U39" s="347">
        <v>5.3631681483180677E-3</v>
      </c>
      <c r="V39" s="381"/>
      <c r="W39" s="359"/>
      <c r="X39" s="381"/>
    </row>
    <row r="40" spans="1:24" ht="20.25">
      <c r="A40" s="290" t="s">
        <v>58</v>
      </c>
      <c r="C40" s="345">
        <v>0</v>
      </c>
      <c r="D40" s="345"/>
      <c r="E40" s="345">
        <v>-6316439596</v>
      </c>
      <c r="F40" s="345"/>
      <c r="G40" s="345">
        <v>0</v>
      </c>
      <c r="H40" s="345"/>
      <c r="I40" s="345">
        <v>-6316439596</v>
      </c>
      <c r="K40" s="347">
        <v>6.4691816697129853E-2</v>
      </c>
      <c r="M40" s="345">
        <v>0</v>
      </c>
      <c r="N40" s="345"/>
      <c r="O40" s="345">
        <v>-18094462302</v>
      </c>
      <c r="P40" s="345"/>
      <c r="Q40" s="345">
        <v>0</v>
      </c>
      <c r="R40" s="345"/>
      <c r="S40" s="345">
        <v>-18094462302</v>
      </c>
      <c r="U40" s="347">
        <v>4.1327791766918004E-2</v>
      </c>
      <c r="V40" s="381"/>
      <c r="W40" s="359"/>
      <c r="X40" s="381"/>
    </row>
    <row r="41" spans="1:24" ht="20.25">
      <c r="A41" s="291" t="s">
        <v>141</v>
      </c>
      <c r="C41" s="345">
        <v>0</v>
      </c>
      <c r="D41" s="345"/>
      <c r="E41" s="345">
        <v>-3155288559</v>
      </c>
      <c r="F41" s="345"/>
      <c r="G41" s="345">
        <v>-5275409644</v>
      </c>
      <c r="H41" s="345"/>
      <c r="I41" s="345">
        <v>-8430698203</v>
      </c>
      <c r="K41" s="347">
        <v>8.6345665859399776E-2</v>
      </c>
      <c r="M41" s="345">
        <v>0</v>
      </c>
      <c r="N41" s="345"/>
      <c r="O41" s="345">
        <v>-31147736558</v>
      </c>
      <c r="P41" s="345"/>
      <c r="Q41" s="345">
        <v>-16244163270</v>
      </c>
      <c r="R41" s="345"/>
      <c r="S41" s="345">
        <v>-47391899828</v>
      </c>
      <c r="U41" s="347">
        <v>0.10824320362997107</v>
      </c>
      <c r="V41" s="381"/>
      <c r="W41" s="359"/>
      <c r="X41" s="381"/>
    </row>
    <row r="42" spans="1:24" ht="20.25">
      <c r="A42" s="292" t="s">
        <v>142</v>
      </c>
      <c r="C42" s="345">
        <v>0</v>
      </c>
      <c r="D42" s="345"/>
      <c r="E42" s="345">
        <v>-13316975401</v>
      </c>
      <c r="F42" s="345"/>
      <c r="G42" s="345">
        <v>0</v>
      </c>
      <c r="H42" s="345"/>
      <c r="I42" s="345">
        <v>-13316975401</v>
      </c>
      <c r="K42" s="347">
        <v>0.13639002138914452</v>
      </c>
      <c r="M42" s="345">
        <v>0</v>
      </c>
      <c r="N42" s="345"/>
      <c r="O42" s="345">
        <v>-13179527397</v>
      </c>
      <c r="P42" s="345"/>
      <c r="Q42" s="345">
        <v>0</v>
      </c>
      <c r="R42" s="345"/>
      <c r="S42" s="345">
        <v>-13179527397</v>
      </c>
      <c r="U42" s="347">
        <v>3.0102069614381562E-2</v>
      </c>
      <c r="V42" s="381"/>
      <c r="W42" s="359"/>
      <c r="X42" s="381"/>
    </row>
    <row r="43" spans="1:24" ht="20.25">
      <c r="A43" s="293" t="s">
        <v>143</v>
      </c>
      <c r="C43" s="345">
        <v>0</v>
      </c>
      <c r="D43" s="345"/>
      <c r="E43" s="345">
        <v>-1682926650</v>
      </c>
      <c r="F43" s="345"/>
      <c r="G43" s="345">
        <v>-169639850</v>
      </c>
      <c r="H43" s="345"/>
      <c r="I43" s="345">
        <v>-1852566500</v>
      </c>
      <c r="K43" s="347">
        <v>1.8973646563981709E-2</v>
      </c>
      <c r="M43" s="345">
        <v>0</v>
      </c>
      <c r="N43" s="345"/>
      <c r="O43" s="345">
        <v>-16350134400</v>
      </c>
      <c r="P43" s="345"/>
      <c r="Q43" s="345">
        <v>-715045990</v>
      </c>
      <c r="R43" s="345"/>
      <c r="S43" s="345">
        <v>-17065180390</v>
      </c>
      <c r="U43" s="347">
        <v>3.8976909612000947E-2</v>
      </c>
      <c r="V43" s="381"/>
      <c r="W43" s="359"/>
      <c r="X43" s="381"/>
    </row>
    <row r="44" spans="1:24" ht="20.25">
      <c r="A44" s="294" t="s">
        <v>60</v>
      </c>
      <c r="C44" s="345">
        <v>0</v>
      </c>
      <c r="D44" s="345"/>
      <c r="E44" s="345">
        <v>-18564877800</v>
      </c>
      <c r="F44" s="345"/>
      <c r="G44" s="345">
        <v>0</v>
      </c>
      <c r="H44" s="345"/>
      <c r="I44" s="345">
        <v>-18564877800</v>
      </c>
      <c r="K44" s="347">
        <v>0.19013807595069346</v>
      </c>
      <c r="M44" s="345">
        <v>0</v>
      </c>
      <c r="N44" s="345"/>
      <c r="O44" s="345">
        <v>-41469257401</v>
      </c>
      <c r="P44" s="345"/>
      <c r="Q44" s="345">
        <v>-381125782</v>
      </c>
      <c r="R44" s="345"/>
      <c r="S44" s="345">
        <v>-41850383183</v>
      </c>
      <c r="U44" s="347">
        <v>9.5586367402670944E-2</v>
      </c>
      <c r="V44" s="381"/>
      <c r="W44" s="359"/>
      <c r="X44" s="381"/>
    </row>
    <row r="45" spans="1:24" ht="20.25">
      <c r="A45" s="295" t="s">
        <v>144</v>
      </c>
      <c r="C45" s="345">
        <v>0</v>
      </c>
      <c r="D45" s="345"/>
      <c r="E45" s="345">
        <v>-682037586</v>
      </c>
      <c r="F45" s="345"/>
      <c r="G45" s="345">
        <v>0</v>
      </c>
      <c r="H45" s="345"/>
      <c r="I45" s="345">
        <v>-682037586</v>
      </c>
      <c r="K45" s="347">
        <v>6.9853039554128183E-3</v>
      </c>
      <c r="M45" s="345">
        <v>0</v>
      </c>
      <c r="N45" s="345"/>
      <c r="O45" s="345">
        <v>-8786726046</v>
      </c>
      <c r="P45" s="345"/>
      <c r="Q45" s="345">
        <v>-156848414</v>
      </c>
      <c r="R45" s="345"/>
      <c r="S45" s="345">
        <v>-8943574460</v>
      </c>
      <c r="U45" s="347">
        <v>2.0427143772818929E-2</v>
      </c>
      <c r="V45" s="381"/>
      <c r="W45" s="359"/>
      <c r="X45" s="381"/>
    </row>
    <row r="46" spans="1:24" ht="20.25">
      <c r="A46" s="296" t="s">
        <v>63</v>
      </c>
      <c r="C46" s="345">
        <v>0</v>
      </c>
      <c r="D46" s="345"/>
      <c r="E46" s="345">
        <v>3416401637</v>
      </c>
      <c r="F46" s="345"/>
      <c r="G46" s="345">
        <v>0</v>
      </c>
      <c r="H46" s="345"/>
      <c r="I46" s="345">
        <v>3416401637</v>
      </c>
      <c r="K46" s="347">
        <v>-3.4990159425341297E-2</v>
      </c>
      <c r="M46" s="345">
        <v>0</v>
      </c>
      <c r="N46" s="345"/>
      <c r="O46" s="345">
        <v>-3172372949</v>
      </c>
      <c r="P46" s="345"/>
      <c r="Q46" s="345">
        <v>0</v>
      </c>
      <c r="R46" s="345"/>
      <c r="S46" s="345">
        <v>-3172372949</v>
      </c>
      <c r="U46" s="347">
        <v>7.2457068054895546E-3</v>
      </c>
      <c r="V46" s="381"/>
      <c r="W46" s="359"/>
      <c r="X46" s="381"/>
    </row>
    <row r="47" spans="1:24" ht="30">
      <c r="A47" s="297" t="s">
        <v>64</v>
      </c>
      <c r="C47" s="345">
        <v>0</v>
      </c>
      <c r="D47" s="345"/>
      <c r="E47" s="345">
        <v>1491075000</v>
      </c>
      <c r="F47" s="345"/>
      <c r="G47" s="345">
        <v>0</v>
      </c>
      <c r="H47" s="345"/>
      <c r="I47" s="345">
        <v>1491075000</v>
      </c>
      <c r="K47" s="347">
        <v>-1.5271316873315495E-2</v>
      </c>
      <c r="M47" s="345">
        <v>0</v>
      </c>
      <c r="N47" s="345"/>
      <c r="O47" s="345">
        <v>402590249</v>
      </c>
      <c r="P47" s="345"/>
      <c r="Q47" s="345">
        <v>-31470</v>
      </c>
      <c r="R47" s="345"/>
      <c r="S47" s="345">
        <v>402558779</v>
      </c>
      <c r="U47" s="347">
        <v>-9.1944513822982599E-4</v>
      </c>
      <c r="V47" s="381"/>
      <c r="W47" s="359"/>
      <c r="X47" s="381"/>
    </row>
    <row r="48" spans="1:24" ht="20.25">
      <c r="A48" s="298" t="s">
        <v>65</v>
      </c>
      <c r="C48" s="345">
        <v>0</v>
      </c>
      <c r="D48" s="345"/>
      <c r="E48" s="345">
        <v>5516894974</v>
      </c>
      <c r="F48" s="345"/>
      <c r="G48" s="345">
        <v>0</v>
      </c>
      <c r="H48" s="345"/>
      <c r="I48" s="345">
        <v>5516894974</v>
      </c>
      <c r="K48" s="347">
        <v>-5.6503027215100275E-2</v>
      </c>
      <c r="M48" s="345">
        <v>0</v>
      </c>
      <c r="N48" s="345"/>
      <c r="O48" s="345">
        <v>5427912797</v>
      </c>
      <c r="P48" s="345"/>
      <c r="Q48" s="345">
        <v>0</v>
      </c>
      <c r="R48" s="345"/>
      <c r="S48" s="345">
        <v>5427912797</v>
      </c>
      <c r="U48" s="347">
        <v>-1.2397364788154591E-2</v>
      </c>
      <c r="V48" s="381"/>
      <c r="W48" s="359"/>
      <c r="X48" s="381"/>
    </row>
    <row r="49" spans="1:24" ht="20.25">
      <c r="A49" s="299" t="s">
        <v>66</v>
      </c>
      <c r="C49" s="345">
        <v>0</v>
      </c>
      <c r="D49" s="345"/>
      <c r="E49" s="345">
        <v>-4707821157</v>
      </c>
      <c r="F49" s="345"/>
      <c r="G49" s="345">
        <v>0</v>
      </c>
      <c r="H49" s="345"/>
      <c r="I49" s="345">
        <v>-4707821157</v>
      </c>
      <c r="K49" s="347">
        <v>4.821664146434336E-2</v>
      </c>
      <c r="M49" s="345">
        <v>2272</v>
      </c>
      <c r="N49" s="345"/>
      <c r="O49" s="345">
        <v>-10350830060</v>
      </c>
      <c r="P49" s="345"/>
      <c r="Q49" s="345">
        <v>0</v>
      </c>
      <c r="R49" s="345"/>
      <c r="S49" s="345">
        <v>-10350827788</v>
      </c>
      <c r="U49" s="347">
        <v>2.3641313474698271E-2</v>
      </c>
      <c r="V49" s="381"/>
      <c r="W49" s="359"/>
      <c r="X49" s="381"/>
    </row>
    <row r="50" spans="1:24" ht="30">
      <c r="A50" s="300" t="s">
        <v>21</v>
      </c>
      <c r="C50" s="345">
        <v>0</v>
      </c>
      <c r="D50" s="345"/>
      <c r="E50" s="345">
        <v>0</v>
      </c>
      <c r="F50" s="345"/>
      <c r="G50" s="345">
        <v>0</v>
      </c>
      <c r="H50" s="345"/>
      <c r="I50" s="345">
        <v>0</v>
      </c>
      <c r="K50" s="345">
        <v>0</v>
      </c>
      <c r="L50" s="1"/>
      <c r="M50" s="345">
        <v>0</v>
      </c>
      <c r="N50" s="345"/>
      <c r="O50" s="345">
        <v>-183077</v>
      </c>
      <c r="P50" s="345"/>
      <c r="Q50" s="345">
        <v>0</v>
      </c>
      <c r="R50" s="345"/>
      <c r="S50" s="345">
        <v>-183077</v>
      </c>
      <c r="U50" s="347">
        <v>4.1814827138995729E-7</v>
      </c>
      <c r="V50" s="381"/>
      <c r="W50" s="359"/>
      <c r="X50" s="381"/>
    </row>
    <row r="51" spans="1:24" ht="30">
      <c r="A51" s="301" t="s">
        <v>22</v>
      </c>
      <c r="C51" s="345">
        <v>0</v>
      </c>
      <c r="D51" s="345"/>
      <c r="E51" s="345">
        <v>0</v>
      </c>
      <c r="F51" s="345"/>
      <c r="G51" s="345">
        <v>0</v>
      </c>
      <c r="H51" s="345"/>
      <c r="I51" s="345">
        <v>0</v>
      </c>
      <c r="K51" s="345">
        <v>0</v>
      </c>
      <c r="L51" s="1"/>
      <c r="M51" s="345">
        <v>0</v>
      </c>
      <c r="N51" s="345"/>
      <c r="O51" s="345">
        <v>-370512</v>
      </c>
      <c r="P51" s="345"/>
      <c r="Q51" s="345">
        <v>0</v>
      </c>
      <c r="R51" s="345"/>
      <c r="S51" s="345">
        <v>-370512</v>
      </c>
      <c r="U51" s="347">
        <v>8.4625022438228642E-7</v>
      </c>
      <c r="V51" s="381"/>
      <c r="W51" s="359"/>
      <c r="X51" s="381"/>
    </row>
    <row r="52" spans="1:24" ht="20.25">
      <c r="A52" s="302" t="s">
        <v>27</v>
      </c>
      <c r="C52" s="345">
        <v>0</v>
      </c>
      <c r="D52" s="345"/>
      <c r="E52" s="345">
        <v>0</v>
      </c>
      <c r="F52" s="345"/>
      <c r="G52" s="345">
        <v>0</v>
      </c>
      <c r="H52" s="345"/>
      <c r="I52" s="345">
        <v>0</v>
      </c>
      <c r="K52" s="345">
        <v>0</v>
      </c>
      <c r="L52" s="1"/>
      <c r="M52" s="345">
        <v>0</v>
      </c>
      <c r="N52" s="345"/>
      <c r="O52" s="345">
        <v>-174554</v>
      </c>
      <c r="P52" s="345"/>
      <c r="Q52" s="345">
        <v>0</v>
      </c>
      <c r="R52" s="345"/>
      <c r="S52" s="345">
        <v>-174554</v>
      </c>
      <c r="U52" s="347">
        <v>3.9868172061046778E-7</v>
      </c>
      <c r="V52" s="381"/>
      <c r="W52" s="359"/>
      <c r="X52" s="381"/>
    </row>
    <row r="53" spans="1:24" ht="30">
      <c r="A53" s="303" t="s">
        <v>129</v>
      </c>
      <c r="C53" s="345">
        <v>0</v>
      </c>
      <c r="D53" s="345"/>
      <c r="E53" s="345">
        <v>0</v>
      </c>
      <c r="F53" s="345"/>
      <c r="G53" s="345">
        <v>0</v>
      </c>
      <c r="H53" s="345"/>
      <c r="I53" s="345">
        <v>0</v>
      </c>
      <c r="K53" s="345">
        <v>0</v>
      </c>
      <c r="L53" s="1"/>
      <c r="M53" s="345">
        <v>0</v>
      </c>
      <c r="N53" s="345"/>
      <c r="O53" s="345">
        <v>0</v>
      </c>
      <c r="P53" s="345"/>
      <c r="Q53" s="345">
        <v>-8828034440</v>
      </c>
      <c r="R53" s="345"/>
      <c r="S53" s="345">
        <v>-8828034440</v>
      </c>
      <c r="U53" s="347">
        <v>2.0163250112559251E-2</v>
      </c>
      <c r="V53" s="381"/>
      <c r="W53" s="359"/>
      <c r="X53" s="381"/>
    </row>
    <row r="54" spans="1:24" ht="20.25">
      <c r="A54" s="304" t="s">
        <v>145</v>
      </c>
      <c r="C54" s="345">
        <v>0</v>
      </c>
      <c r="D54" s="345"/>
      <c r="E54" s="345">
        <v>0</v>
      </c>
      <c r="F54" s="345"/>
      <c r="G54" s="345">
        <v>0</v>
      </c>
      <c r="H54" s="345"/>
      <c r="I54" s="345">
        <v>0</v>
      </c>
      <c r="K54" s="345">
        <v>0</v>
      </c>
      <c r="L54" s="1"/>
      <c r="M54" s="345">
        <v>8320</v>
      </c>
      <c r="N54" s="345"/>
      <c r="O54" s="345">
        <v>0</v>
      </c>
      <c r="P54" s="345"/>
      <c r="Q54" s="345">
        <v>0</v>
      </c>
      <c r="R54" s="345"/>
      <c r="S54" s="345">
        <v>8320</v>
      </c>
      <c r="U54" s="347">
        <v>-1.900289833220145E-8</v>
      </c>
      <c r="V54" s="381"/>
      <c r="W54" s="359"/>
      <c r="X54" s="381"/>
    </row>
    <row r="55" spans="1:24" ht="20.25">
      <c r="A55" s="305" t="s">
        <v>146</v>
      </c>
      <c r="C55" s="345">
        <v>0</v>
      </c>
      <c r="D55" s="345"/>
      <c r="E55" s="345">
        <v>0</v>
      </c>
      <c r="F55" s="345"/>
      <c r="G55" s="345">
        <v>0</v>
      </c>
      <c r="H55" s="345"/>
      <c r="I55" s="345">
        <v>0</v>
      </c>
      <c r="K55" s="345">
        <v>0</v>
      </c>
      <c r="L55" s="1"/>
      <c r="M55" s="345">
        <v>2959</v>
      </c>
      <c r="N55" s="345"/>
      <c r="O55" s="345">
        <v>0</v>
      </c>
      <c r="P55" s="345"/>
      <c r="Q55" s="345">
        <v>0</v>
      </c>
      <c r="R55" s="345"/>
      <c r="S55" s="345">
        <v>2959</v>
      </c>
      <c r="U55" s="347">
        <v>-6.7583625198298186E-9</v>
      </c>
      <c r="V55" s="381"/>
      <c r="W55" s="359"/>
      <c r="X55" s="381"/>
    </row>
    <row r="56" spans="1:24" ht="20.25">
      <c r="A56" s="306" t="s">
        <v>147</v>
      </c>
      <c r="C56" s="345">
        <v>0</v>
      </c>
      <c r="D56" s="345"/>
      <c r="E56" s="345">
        <v>0</v>
      </c>
      <c r="F56" s="345"/>
      <c r="G56" s="345">
        <v>0</v>
      </c>
      <c r="H56" s="345"/>
      <c r="I56" s="345"/>
      <c r="K56" s="345">
        <v>0</v>
      </c>
      <c r="L56" s="1"/>
      <c r="M56" s="345">
        <v>27338</v>
      </c>
      <c r="N56" s="345"/>
      <c r="O56" s="345">
        <v>0</v>
      </c>
      <c r="P56" s="345"/>
      <c r="Q56" s="345">
        <v>0</v>
      </c>
      <c r="R56" s="345"/>
      <c r="S56" s="345">
        <v>27338</v>
      </c>
      <c r="U56" s="347">
        <v>-6.2440052236264804E-8</v>
      </c>
      <c r="V56" s="381"/>
      <c r="W56" s="359"/>
      <c r="X56" s="381"/>
    </row>
    <row r="57" spans="1:24" ht="21" thickBot="1">
      <c r="A57" s="307" t="s">
        <v>67</v>
      </c>
      <c r="C57" s="346">
        <f>SUM(C9:$C$56)</f>
        <v>0</v>
      </c>
      <c r="D57" s="345"/>
      <c r="E57" s="346">
        <f>SUM(E9:$E$56)</f>
        <v>-81510058034</v>
      </c>
      <c r="F57" s="345"/>
      <c r="G57" s="346">
        <f>SUM(G9:$G$56)</f>
        <v>-16148554982</v>
      </c>
      <c r="H57" s="345"/>
      <c r="I57" s="346">
        <f>SUM(I9:$I$56)</f>
        <v>-97658613016</v>
      </c>
      <c r="K57" s="356">
        <f>SUM(K9:$K$56)</f>
        <v>1.0002016161332123</v>
      </c>
      <c r="M57" s="346">
        <f>SUM(M9:$M$56)</f>
        <v>4541122061</v>
      </c>
      <c r="N57" s="345"/>
      <c r="O57" s="346">
        <f>SUM(O9:$O$56)</f>
        <v>-400008876577</v>
      </c>
      <c r="P57" s="345"/>
      <c r="Q57" s="346">
        <f>SUM(Q9:$Q$56)</f>
        <v>-42580837297</v>
      </c>
      <c r="R57" s="345"/>
      <c r="S57" s="346">
        <f>SUM(S9:$S$56)</f>
        <v>-438048591813</v>
      </c>
      <c r="U57" s="356">
        <f>SUM(U9:$U$56)</f>
        <v>1.000503948892602</v>
      </c>
      <c r="V57" s="381"/>
      <c r="W57" s="359"/>
      <c r="X57" s="381"/>
    </row>
    <row r="58" spans="1:24" ht="15.75" thickTop="1">
      <c r="C58" s="308"/>
      <c r="E58" s="309"/>
      <c r="G58" s="310"/>
      <c r="I58" s="311"/>
      <c r="K58" s="312"/>
      <c r="M58" s="313"/>
      <c r="O58" s="314"/>
      <c r="Q58" s="315"/>
      <c r="S58" s="316"/>
      <c r="U58" s="317"/>
      <c r="V58" s="359"/>
      <c r="W58" s="359"/>
      <c r="X58" s="359"/>
    </row>
    <row r="59" spans="1:24" ht="20.25">
      <c r="E59" s="379"/>
      <c r="F59" s="378"/>
      <c r="G59" s="379"/>
      <c r="H59" s="378"/>
      <c r="I59" s="380"/>
      <c r="J59" s="378"/>
      <c r="K59" s="378"/>
      <c r="L59" s="378"/>
      <c r="M59" s="378"/>
      <c r="N59" s="378"/>
      <c r="O59" s="378"/>
      <c r="P59" s="378"/>
      <c r="Q59" s="378"/>
      <c r="R59" s="378"/>
      <c r="S59" s="379"/>
      <c r="V59" s="359"/>
      <c r="W59" s="359"/>
      <c r="X59" s="359"/>
    </row>
    <row r="60" spans="1:24">
      <c r="E60" s="378"/>
      <c r="F60" s="378"/>
      <c r="G60" s="378"/>
      <c r="H60" s="378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V60" s="359"/>
      <c r="W60" s="359"/>
      <c r="X60" s="359"/>
    </row>
    <row r="61" spans="1:24">
      <c r="E61" s="380"/>
      <c r="F61" s="380"/>
      <c r="G61" s="380"/>
      <c r="H61" s="380"/>
      <c r="I61" s="380"/>
      <c r="J61" s="378"/>
      <c r="K61" s="378"/>
      <c r="L61" s="378"/>
      <c r="M61" s="380"/>
      <c r="N61" s="380"/>
      <c r="O61" s="380"/>
      <c r="P61" s="380"/>
      <c r="Q61" s="380"/>
      <c r="R61" s="380"/>
      <c r="S61" s="380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'2'!Print_Area</vt:lpstr>
      <vt:lpstr>'7'!Print_Area</vt:lpstr>
      <vt:lpstr>'8'!Print_Area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2022-01-23T06:38:39Z</dcterms:created>
  <dcterms:modified xsi:type="dcterms:W3CDTF">2022-01-29T06:57:43Z</dcterms:modified>
</cp:coreProperties>
</file>